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GianlucaLacerenza\Downloads\"/>
    </mc:Choice>
  </mc:AlternateContent>
  <xr:revisionPtr revIDLastSave="0" documentId="13_ncr:1_{FC46E7AB-C0D2-4522-92C0-036B5AF1F86F}" xr6:coauthVersionLast="47" xr6:coauthVersionMax="47" xr10:uidLastSave="{00000000-0000-0000-0000-000000000000}"/>
  <bookViews>
    <workbookView xWindow="28680" yWindow="-120" windowWidth="29040" windowHeight="15720" activeTab="5" xr2:uid="{A114BA59-D3D5-4449-ABF0-2A8FCE6FCFBB}"/>
  </bookViews>
  <sheets>
    <sheet name="SPECTRALOCK PPG" sheetId="8" r:id="rId1"/>
    <sheet name="PERMACOLOR SELECT" sheetId="9" r:id="rId2"/>
    <sheet name="PERMACOLOR SELECT FINE" sheetId="10" r:id="rId3"/>
    <sheet name="PERMACOLOR " sheetId="11" r:id="rId4"/>
    <sheet name="COLORBASE FS" sheetId="12" r:id="rId5"/>
    <sheet name="COLORBASE FL" sheetId="13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9" l="1"/>
  <c r="D11" i="9"/>
  <c r="K12" i="9"/>
  <c r="G5" i="13"/>
  <c r="G5" i="12"/>
  <c r="G5" i="11"/>
  <c r="G5" i="10"/>
  <c r="D11" i="10"/>
  <c r="K12" i="10"/>
  <c r="G10" i="10"/>
  <c r="D11" i="13"/>
  <c r="K12" i="13"/>
  <c r="G10" i="13"/>
  <c r="D11" i="12"/>
  <c r="K12" i="12"/>
  <c r="G10" i="12"/>
  <c r="H14" i="13"/>
  <c r="H15" i="13"/>
  <c r="H16" i="13"/>
  <c r="E19" i="13"/>
  <c r="H21" i="13"/>
  <c r="H20" i="13"/>
  <c r="H19" i="13"/>
  <c r="I12" i="13"/>
  <c r="H12" i="13"/>
  <c r="G12" i="13"/>
  <c r="G8" i="13"/>
  <c r="H14" i="12"/>
  <c r="H15" i="12"/>
  <c r="H16" i="12"/>
  <c r="E19" i="12"/>
  <c r="H21" i="12"/>
  <c r="H20" i="12"/>
  <c r="H19" i="12"/>
  <c r="I12" i="12"/>
  <c r="H12" i="12"/>
  <c r="G12" i="12"/>
  <c r="G8" i="12"/>
  <c r="D11" i="11"/>
  <c r="K12" i="11"/>
  <c r="G10" i="11"/>
  <c r="H14" i="11"/>
  <c r="H15" i="11"/>
  <c r="H16" i="11"/>
  <c r="E19" i="11"/>
  <c r="H21" i="11"/>
  <c r="H20" i="11"/>
  <c r="H19" i="11"/>
  <c r="I12" i="11"/>
  <c r="H12" i="11"/>
  <c r="G12" i="11"/>
  <c r="G8" i="11"/>
  <c r="H14" i="10"/>
  <c r="H15" i="10"/>
  <c r="H16" i="10"/>
  <c r="E19" i="10"/>
  <c r="H21" i="10"/>
  <c r="H20" i="10"/>
  <c r="H19" i="10"/>
  <c r="I12" i="10"/>
  <c r="H12" i="10"/>
  <c r="G12" i="10"/>
  <c r="G8" i="10"/>
  <c r="G10" i="9"/>
  <c r="H14" i="9"/>
  <c r="H15" i="9"/>
  <c r="H16" i="9"/>
  <c r="E19" i="9"/>
  <c r="H21" i="9"/>
  <c r="H20" i="9"/>
  <c r="H19" i="9"/>
  <c r="I12" i="9"/>
  <c r="H12" i="9"/>
  <c r="G12" i="9"/>
  <c r="G8" i="9"/>
  <c r="G5" i="8"/>
  <c r="D11" i="8"/>
  <c r="K12" i="8"/>
  <c r="G10" i="8"/>
  <c r="G8" i="8"/>
  <c r="G12" i="8"/>
  <c r="I12" i="8"/>
  <c r="H12" i="8"/>
  <c r="H14" i="8"/>
  <c r="H16" i="8"/>
  <c r="E19" i="8"/>
  <c r="H19" i="8"/>
  <c r="H20" i="8"/>
  <c r="H21" i="8"/>
</calcChain>
</file>

<file path=xl/sharedStrings.xml><?xml version="1.0" encoding="utf-8"?>
<sst xmlns="http://schemas.openxmlformats.org/spreadsheetml/2006/main" count="180" uniqueCount="48">
  <si>
    <t>SPECTRALOCK Pro Premium</t>
  </si>
  <si>
    <t>Peso specifico impasto</t>
  </si>
  <si>
    <t>Lunghezza piastrella (mm)</t>
  </si>
  <si>
    <t>Consumo in kg/mq di IMPASTO</t>
  </si>
  <si>
    <t>Larghezza piastrella (mm)</t>
  </si>
  <si>
    <t>Spessore piastrella (mm)</t>
  </si>
  <si>
    <t>Ampiezza fuga (mm)</t>
  </si>
  <si>
    <t>mq per 1 confezione da 3,2 kg</t>
  </si>
  <si>
    <t>mq totali progetto</t>
  </si>
  <si>
    <t>Consumo effettivo in conf.</t>
  </si>
  <si>
    <t>Consumo totale di sigillante (kg)</t>
  </si>
  <si>
    <t>n. di Confezioni da 3,2 kg</t>
  </si>
  <si>
    <t xml:space="preserve">Consumo totale di sigillante con sfrido del 10% (Kg) </t>
  </si>
  <si>
    <t>CALCOLO GIUNTI DI DILATAZIONE</t>
  </si>
  <si>
    <t>Lunghezza superficie (m)</t>
  </si>
  <si>
    <t>Numero giunti in lunghezza</t>
  </si>
  <si>
    <t>Larghezza superficie (m)</t>
  </si>
  <si>
    <t>Numero giunti in larghezza</t>
  </si>
  <si>
    <t>Lunghezza ripartizione (m)</t>
  </si>
  <si>
    <t>LUNGHEZZA TOTALE GIUNTI   (metri lineari)</t>
  </si>
  <si>
    <t>Larghezza ripartizione (m)</t>
  </si>
  <si>
    <t>CALCOLO DEL CONSUMO SIGILLANTI SILICONICI PER GIUNTI</t>
  </si>
  <si>
    <t>Lunghezza totale giunti (mm lineari)</t>
  </si>
  <si>
    <t>ACETICO</t>
  </si>
  <si>
    <t>NUMERO CARTUCCE</t>
  </si>
  <si>
    <t>Larghezza giunti (mm)</t>
  </si>
  <si>
    <t>NEUTRO</t>
  </si>
  <si>
    <t>Spessore giunti (mm)</t>
  </si>
  <si>
    <t>POLIURETANICO</t>
  </si>
  <si>
    <t>PERMACOLOR Select</t>
  </si>
  <si>
    <t>Consumo in kg/mq di POLVERE</t>
  </si>
  <si>
    <t>mq per 1 confezione da 5,5 kg</t>
  </si>
  <si>
    <t>n. di Confezioni da 5,5 kg</t>
  </si>
  <si>
    <t>Consumo totale di sigillante con sfrido del 10% (Kg)</t>
  </si>
  <si>
    <t>PERMACOLOR Select Fine</t>
  </si>
  <si>
    <t>mq per 1 confezione da 3,6 kg</t>
  </si>
  <si>
    <t>n. di Confezioni da 3,6 kg</t>
  </si>
  <si>
    <t>Consumo totale di sigillante con sfrido del 10%  (Kg)</t>
  </si>
  <si>
    <t xml:space="preserve">PERMACOLOR </t>
  </si>
  <si>
    <t>mq per 1 confezione da 2,5 kg</t>
  </si>
  <si>
    <t>n. di Confezioni da 2,5 kg</t>
  </si>
  <si>
    <t>CALCOLO DEL CONSUMO  SIGILLANTI SILICONICI PER GIUNTI</t>
  </si>
  <si>
    <t>COLORBASE FS</t>
  </si>
  <si>
    <t>mq per 1 confezione da 5 kg</t>
  </si>
  <si>
    <t>n. di Confezioni da 5 kg</t>
  </si>
  <si>
    <t>COLORBASE FL</t>
  </si>
  <si>
    <t>mq per 1 confezione da 25 kg</t>
  </si>
  <si>
    <t>n. di Confezioni da 25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</si>
</sst>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1" fontId="0" fillId="0" borderId="1" xfId="0" applyNumberForma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1" fillId="0" borderId="14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0" fillId="0" borderId="2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6" xfId="0" applyNumberFormat="1" applyFont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 applyProtection="1">
      <alignment horizontal="center" vertical="center"/>
      <protection locked="0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164" fontId="1" fillId="0" borderId="9" xfId="0" applyNumberFormat="1" applyFont="1" applyBorder="1" applyAlignment="1" applyProtection="1">
      <alignment horizontal="center" vertical="center"/>
      <protection locked="0"/>
    </xf>
    <xf numFmtId="164" fontId="1" fillId="0" borderId="10" xfId="0" applyNumberFormat="1" applyFont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314B-09B0-413E-BE49-4206D39D1D23}">
  <dimension ref="A1:K33"/>
  <sheetViews>
    <sheetView workbookViewId="0">
      <selection sqref="A1:I21"/>
    </sheetView>
  </sheetViews>
  <sheetFormatPr defaultColWidth="8.85546875" defaultRowHeight="12.75" x14ac:dyDescent="0.2"/>
  <cols>
    <col min="9" max="9" width="11.42578125" customWidth="1"/>
    <col min="11" max="11" width="26.28515625" customWidth="1"/>
  </cols>
  <sheetData>
    <row r="1" spans="1:11" x14ac:dyDescent="0.2">
      <c r="A1" s="9" t="s">
        <v>0</v>
      </c>
      <c r="B1" s="10"/>
      <c r="C1" s="10"/>
      <c r="D1" s="10"/>
      <c r="E1" s="11"/>
      <c r="F1" s="25" t="s">
        <v>1</v>
      </c>
      <c r="G1" s="25"/>
      <c r="H1" s="26"/>
      <c r="I1" s="27">
        <v>1.6</v>
      </c>
    </row>
    <row r="2" spans="1:11" ht="16.5" customHeight="1" x14ac:dyDescent="0.2">
      <c r="A2" s="12"/>
      <c r="B2" s="13"/>
      <c r="C2" s="13"/>
      <c r="D2" s="13"/>
      <c r="E2" s="14"/>
      <c r="F2" s="19"/>
      <c r="G2" s="19"/>
      <c r="H2" s="20"/>
      <c r="I2" s="28"/>
    </row>
    <row r="3" spans="1:11" ht="18.95" customHeight="1" x14ac:dyDescent="0.2">
      <c r="A3" s="18" t="s">
        <v>2</v>
      </c>
      <c r="B3" s="19"/>
      <c r="C3" s="20"/>
      <c r="D3" s="45">
        <v>500</v>
      </c>
      <c r="E3" s="46"/>
      <c r="F3" s="24"/>
      <c r="G3" s="29" t="s">
        <v>3</v>
      </c>
      <c r="H3" s="25"/>
      <c r="I3" s="26"/>
    </row>
    <row r="4" spans="1:11" ht="18.95" customHeight="1" x14ac:dyDescent="0.2">
      <c r="A4" s="21" t="s">
        <v>4</v>
      </c>
      <c r="B4" s="16"/>
      <c r="C4" s="17"/>
      <c r="D4" s="22">
        <v>700</v>
      </c>
      <c r="E4" s="23"/>
      <c r="F4" s="24"/>
      <c r="G4" s="18"/>
      <c r="H4" s="19"/>
      <c r="I4" s="20"/>
    </row>
    <row r="5" spans="1:11" ht="18.95" customHeight="1" x14ac:dyDescent="0.2">
      <c r="A5" s="21" t="s">
        <v>5</v>
      </c>
      <c r="B5" s="16"/>
      <c r="C5" s="17"/>
      <c r="D5" s="22">
        <v>9</v>
      </c>
      <c r="E5" s="23"/>
      <c r="F5" s="24"/>
      <c r="G5" s="36">
        <f>(D3+D4)/(D3*D4)*D5*D6*D7</f>
        <v>9.8742857142857132E-2</v>
      </c>
      <c r="H5" s="37"/>
      <c r="I5" s="38"/>
    </row>
    <row r="6" spans="1:11" ht="18.95" customHeight="1" x14ac:dyDescent="0.2">
      <c r="A6" s="21" t="s">
        <v>6</v>
      </c>
      <c r="B6" s="16"/>
      <c r="C6" s="17"/>
      <c r="D6" s="22">
        <v>2</v>
      </c>
      <c r="E6" s="23"/>
      <c r="F6" s="24"/>
      <c r="G6" s="39"/>
      <c r="H6" s="40"/>
      <c r="I6" s="41"/>
    </row>
    <row r="7" spans="1:11" ht="18.95" customHeight="1" x14ac:dyDescent="0.2">
      <c r="A7" s="29" t="s">
        <v>1</v>
      </c>
      <c r="B7" s="25"/>
      <c r="C7" s="26"/>
      <c r="D7" s="30">
        <v>1.6</v>
      </c>
      <c r="E7" s="31"/>
      <c r="F7" s="32"/>
      <c r="G7" s="15" t="s">
        <v>7</v>
      </c>
      <c r="H7" s="16"/>
      <c r="I7" s="17"/>
    </row>
    <row r="8" spans="1:11" ht="18.95" customHeight="1" x14ac:dyDescent="0.2">
      <c r="A8" s="18"/>
      <c r="B8" s="19"/>
      <c r="C8" s="20"/>
      <c r="D8" s="33"/>
      <c r="E8" s="34"/>
      <c r="F8" s="35"/>
      <c r="G8" s="42">
        <f>G10/D9</f>
        <v>3.3942857142857143E-2</v>
      </c>
      <c r="H8" s="43"/>
      <c r="I8" s="44"/>
    </row>
    <row r="9" spans="1:11" ht="18.95" customHeight="1" x14ac:dyDescent="0.2">
      <c r="A9" s="30" t="s">
        <v>8</v>
      </c>
      <c r="B9" s="31"/>
      <c r="C9" s="32"/>
      <c r="D9" s="55">
        <v>60</v>
      </c>
      <c r="E9" s="56"/>
      <c r="F9" s="57"/>
      <c r="G9" s="15" t="s">
        <v>9</v>
      </c>
      <c r="H9" s="16"/>
      <c r="I9" s="17"/>
    </row>
    <row r="10" spans="1:11" ht="18.95" customHeight="1" thickBot="1" x14ac:dyDescent="0.25">
      <c r="A10" s="33"/>
      <c r="B10" s="34"/>
      <c r="C10" s="35"/>
      <c r="D10" s="58"/>
      <c r="E10" s="59"/>
      <c r="F10" s="60"/>
      <c r="G10" s="73">
        <f>K12/3.2</f>
        <v>2.0365714285714285</v>
      </c>
      <c r="H10" s="74"/>
      <c r="I10" s="75"/>
      <c r="J10" s="4"/>
    </row>
    <row r="11" spans="1:11" ht="27.6" customHeight="1" x14ac:dyDescent="0.2">
      <c r="A11" s="61" t="s">
        <v>10</v>
      </c>
      <c r="B11" s="62"/>
      <c r="C11" s="63"/>
      <c r="D11" s="67">
        <f>G5*D9</f>
        <v>5.9245714285714275</v>
      </c>
      <c r="E11" s="68"/>
      <c r="F11" s="69"/>
      <c r="G11" s="15" t="s">
        <v>11</v>
      </c>
      <c r="H11" s="16"/>
      <c r="I11" s="17"/>
      <c r="K11" s="5" t="s">
        <v>12</v>
      </c>
    </row>
    <row r="12" spans="1:11" ht="18.95" customHeight="1" x14ac:dyDescent="0.2">
      <c r="A12" s="64"/>
      <c r="B12" s="65"/>
      <c r="C12" s="66"/>
      <c r="D12" s="70"/>
      <c r="E12" s="71"/>
      <c r="F12" s="72"/>
      <c r="G12" s="52">
        <f>_xlfn.CEILING.MATH(G10)</f>
        <v>3</v>
      </c>
      <c r="H12" s="53">
        <f t="shared" ref="H12:I12" si="0">_xlfn.CEILING.MATH(E12)</f>
        <v>0</v>
      </c>
      <c r="I12" s="54">
        <f t="shared" si="0"/>
        <v>0</v>
      </c>
      <c r="K12" s="3">
        <f>D11*1.1</f>
        <v>6.5170285714285709</v>
      </c>
    </row>
    <row r="13" spans="1:11" ht="18.95" customHeight="1" x14ac:dyDescent="0.2">
      <c r="A13" s="47" t="s">
        <v>13</v>
      </c>
      <c r="B13" s="48"/>
      <c r="C13" s="48"/>
      <c r="D13" s="48"/>
      <c r="E13" s="48"/>
      <c r="F13" s="48"/>
      <c r="G13" s="48"/>
      <c r="H13" s="48"/>
      <c r="I13" s="49"/>
    </row>
    <row r="14" spans="1:11" ht="18.95" customHeight="1" x14ac:dyDescent="0.2">
      <c r="A14" s="21" t="s">
        <v>14</v>
      </c>
      <c r="B14" s="16"/>
      <c r="C14" s="17"/>
      <c r="D14" s="7">
        <v>12</v>
      </c>
      <c r="E14" s="21" t="s">
        <v>15</v>
      </c>
      <c r="F14" s="16"/>
      <c r="G14" s="17"/>
      <c r="H14" s="50">
        <f>(D14/D16)-1</f>
        <v>3</v>
      </c>
      <c r="I14" s="51"/>
    </row>
    <row r="15" spans="1:11" ht="18.95" customHeight="1" x14ac:dyDescent="0.2">
      <c r="A15" s="21" t="s">
        <v>16</v>
      </c>
      <c r="B15" s="16"/>
      <c r="C15" s="17"/>
      <c r="D15" s="7">
        <v>12</v>
      </c>
      <c r="E15" s="21" t="s">
        <v>17</v>
      </c>
      <c r="F15" s="16"/>
      <c r="G15" s="17"/>
      <c r="H15" s="50">
        <v>4</v>
      </c>
      <c r="I15" s="51"/>
    </row>
    <row r="16" spans="1:11" ht="18.95" customHeight="1" x14ac:dyDescent="0.2">
      <c r="A16" s="21" t="s">
        <v>18</v>
      </c>
      <c r="B16" s="16"/>
      <c r="C16" s="17"/>
      <c r="D16" s="7">
        <v>3</v>
      </c>
      <c r="E16" s="76" t="s">
        <v>19</v>
      </c>
      <c r="F16" s="77"/>
      <c r="G16" s="78"/>
      <c r="H16" s="82">
        <f>(H14*D15)+(H15*D14)</f>
        <v>84</v>
      </c>
      <c r="I16" s="83"/>
    </row>
    <row r="17" spans="1:9" ht="18.95" customHeight="1" x14ac:dyDescent="0.2">
      <c r="A17" s="21" t="s">
        <v>20</v>
      </c>
      <c r="B17" s="16"/>
      <c r="C17" s="17"/>
      <c r="D17" s="7">
        <v>3</v>
      </c>
      <c r="E17" s="79"/>
      <c r="F17" s="80"/>
      <c r="G17" s="81"/>
      <c r="H17" s="84"/>
      <c r="I17" s="85"/>
    </row>
    <row r="18" spans="1:9" ht="18.95" customHeight="1" x14ac:dyDescent="0.2">
      <c r="A18" s="47" t="s">
        <v>21</v>
      </c>
      <c r="B18" s="48"/>
      <c r="C18" s="48"/>
      <c r="D18" s="48"/>
      <c r="E18" s="48"/>
      <c r="F18" s="48"/>
      <c r="G18" s="48"/>
      <c r="H18" s="48"/>
      <c r="I18" s="49"/>
    </row>
    <row r="19" spans="1:9" ht="18.95" customHeight="1" x14ac:dyDescent="0.2">
      <c r="A19" s="21" t="s">
        <v>22</v>
      </c>
      <c r="B19" s="16"/>
      <c r="C19" s="16"/>
      <c r="D19" s="17"/>
      <c r="E19" s="1">
        <f>H16*1000</f>
        <v>84000</v>
      </c>
      <c r="F19" s="52" t="s">
        <v>23</v>
      </c>
      <c r="G19" s="54"/>
      <c r="H19" s="2">
        <f>(E19*E20*E21)/280/1000</f>
        <v>6</v>
      </c>
      <c r="I19" s="86" t="s">
        <v>24</v>
      </c>
    </row>
    <row r="20" spans="1:9" ht="18.95" customHeight="1" x14ac:dyDescent="0.2">
      <c r="A20" s="21" t="s">
        <v>25</v>
      </c>
      <c r="B20" s="16"/>
      <c r="C20" s="16"/>
      <c r="D20" s="17"/>
      <c r="E20" s="7">
        <v>5</v>
      </c>
      <c r="F20" s="52" t="s">
        <v>26</v>
      </c>
      <c r="G20" s="54"/>
      <c r="H20" s="2">
        <f>(E19*E20*E21)/280/1000</f>
        <v>6</v>
      </c>
      <c r="I20" s="87"/>
    </row>
    <row r="21" spans="1:9" ht="18.95" customHeight="1" x14ac:dyDescent="0.2">
      <c r="A21" s="21" t="s">
        <v>27</v>
      </c>
      <c r="B21" s="16"/>
      <c r="C21" s="16"/>
      <c r="D21" s="17"/>
      <c r="E21" s="7">
        <v>4</v>
      </c>
      <c r="F21" s="52" t="s">
        <v>28</v>
      </c>
      <c r="G21" s="54"/>
      <c r="H21" s="2">
        <f>(E19*E20*E21)/300/1000</f>
        <v>5.6</v>
      </c>
      <c r="I21" s="88"/>
    </row>
    <row r="33" spans="8:8" x14ac:dyDescent="0.2">
      <c r="H33" s="8"/>
    </row>
  </sheetData>
  <sheetProtection algorithmName="SHA-512" hashValue="I2MpyA8BKP5B0UBmzDS09/JexU012jbQZqaqRG3w/qdvZI4BOQb1IMGRb0y5p1mXBUZ/lxtDicpyrZJiL0CSng==" saltValue="dP4/i7dr8SdFEKzW95j2kw==" spinCount="100000" sheet="1" objects="1" scenarios="1"/>
  <mergeCells count="44">
    <mergeCell ref="A15:C15"/>
    <mergeCell ref="E15:G15"/>
    <mergeCell ref="H15:I15"/>
    <mergeCell ref="A21:D21"/>
    <mergeCell ref="F21:G21"/>
    <mergeCell ref="A16:C16"/>
    <mergeCell ref="E16:G17"/>
    <mergeCell ref="H16:I17"/>
    <mergeCell ref="A17:C17"/>
    <mergeCell ref="A18:I18"/>
    <mergeCell ref="A19:D19"/>
    <mergeCell ref="F19:G19"/>
    <mergeCell ref="I19:I21"/>
    <mergeCell ref="A20:D20"/>
    <mergeCell ref="F20:G20"/>
    <mergeCell ref="D3:F3"/>
    <mergeCell ref="D4:F4"/>
    <mergeCell ref="A13:I13"/>
    <mergeCell ref="A14:C14"/>
    <mergeCell ref="E14:G14"/>
    <mergeCell ref="H14:I14"/>
    <mergeCell ref="G12:I12"/>
    <mergeCell ref="A9:C10"/>
    <mergeCell ref="D9:F10"/>
    <mergeCell ref="A11:C12"/>
    <mergeCell ref="D11:F12"/>
    <mergeCell ref="G9:I9"/>
    <mergeCell ref="G10:I10"/>
    <mergeCell ref="A1:E2"/>
    <mergeCell ref="G11:I11"/>
    <mergeCell ref="A3:C3"/>
    <mergeCell ref="A4:C4"/>
    <mergeCell ref="A5:C5"/>
    <mergeCell ref="A6:C6"/>
    <mergeCell ref="D5:F5"/>
    <mergeCell ref="D6:F6"/>
    <mergeCell ref="F1:H2"/>
    <mergeCell ref="I1:I2"/>
    <mergeCell ref="A7:C8"/>
    <mergeCell ref="D7:F8"/>
    <mergeCell ref="G3:I4"/>
    <mergeCell ref="G5:I6"/>
    <mergeCell ref="G7:I7"/>
    <mergeCell ref="G8:I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1238-B626-4CC7-973B-DD97005DEE43}">
  <dimension ref="A1:K21"/>
  <sheetViews>
    <sheetView workbookViewId="0">
      <selection activeCell="I34" sqref="I34"/>
    </sheetView>
  </sheetViews>
  <sheetFormatPr defaultRowHeight="12.75" x14ac:dyDescent="0.2"/>
  <cols>
    <col min="9" max="9" width="12.42578125" customWidth="1"/>
    <col min="11" max="11" width="25.42578125" customWidth="1"/>
  </cols>
  <sheetData>
    <row r="1" spans="1:11" x14ac:dyDescent="0.2">
      <c r="A1" s="9" t="s">
        <v>29</v>
      </c>
      <c r="B1" s="10"/>
      <c r="C1" s="10"/>
      <c r="D1" s="10"/>
      <c r="E1" s="11"/>
      <c r="F1" s="29" t="s">
        <v>1</v>
      </c>
      <c r="G1" s="25"/>
      <c r="H1" s="26"/>
      <c r="I1" s="27">
        <v>1.9</v>
      </c>
    </row>
    <row r="2" spans="1:11" ht="17.100000000000001" customHeight="1" x14ac:dyDescent="0.2">
      <c r="A2" s="12"/>
      <c r="B2" s="13"/>
      <c r="C2" s="13"/>
      <c r="D2" s="13"/>
      <c r="E2" s="14"/>
      <c r="F2" s="18"/>
      <c r="G2" s="19"/>
      <c r="H2" s="20"/>
      <c r="I2" s="28"/>
    </row>
    <row r="3" spans="1:11" ht="18.95" customHeight="1" x14ac:dyDescent="0.2">
      <c r="A3" s="21" t="s">
        <v>2</v>
      </c>
      <c r="B3" s="16"/>
      <c r="C3" s="17"/>
      <c r="D3" s="22">
        <v>25</v>
      </c>
      <c r="E3" s="23"/>
      <c r="F3" s="24"/>
      <c r="G3" s="89" t="s">
        <v>30</v>
      </c>
      <c r="H3" s="25"/>
      <c r="I3" s="26"/>
    </row>
    <row r="4" spans="1:11" ht="18.95" customHeight="1" x14ac:dyDescent="0.2">
      <c r="A4" s="21" t="s">
        <v>4</v>
      </c>
      <c r="B4" s="16"/>
      <c r="C4" s="17"/>
      <c r="D4" s="22">
        <v>20</v>
      </c>
      <c r="E4" s="23"/>
      <c r="F4" s="24"/>
      <c r="G4" s="18"/>
      <c r="H4" s="19"/>
      <c r="I4" s="20"/>
    </row>
    <row r="5" spans="1:11" ht="18.95" customHeight="1" x14ac:dyDescent="0.2">
      <c r="A5" s="21" t="s">
        <v>5</v>
      </c>
      <c r="B5" s="16"/>
      <c r="C5" s="17"/>
      <c r="D5" s="22">
        <v>4</v>
      </c>
      <c r="E5" s="23"/>
      <c r="F5" s="24"/>
      <c r="G5" s="36">
        <f>((D3+D4)/(D3*D4)*D5*D6*D7)/1.22</f>
        <v>1.0652459016393441</v>
      </c>
      <c r="H5" s="37"/>
      <c r="I5" s="38"/>
    </row>
    <row r="6" spans="1:11" ht="18.95" customHeight="1" x14ac:dyDescent="0.2">
      <c r="A6" s="21" t="s">
        <v>6</v>
      </c>
      <c r="B6" s="16"/>
      <c r="C6" s="17"/>
      <c r="D6" s="22">
        <v>1.9</v>
      </c>
      <c r="E6" s="23"/>
      <c r="F6" s="24"/>
      <c r="G6" s="39"/>
      <c r="H6" s="40"/>
      <c r="I6" s="41"/>
    </row>
    <row r="7" spans="1:11" ht="18.95" customHeight="1" x14ac:dyDescent="0.2">
      <c r="A7" s="29" t="s">
        <v>1</v>
      </c>
      <c r="B7" s="25"/>
      <c r="C7" s="26"/>
      <c r="D7" s="30">
        <v>1.9</v>
      </c>
      <c r="E7" s="31"/>
      <c r="F7" s="32"/>
      <c r="G7" s="15" t="s">
        <v>31</v>
      </c>
      <c r="H7" s="16"/>
      <c r="I7" s="17"/>
    </row>
    <row r="8" spans="1:11" ht="18.95" customHeight="1" x14ac:dyDescent="0.2">
      <c r="A8" s="18"/>
      <c r="B8" s="19"/>
      <c r="C8" s="20"/>
      <c r="D8" s="33"/>
      <c r="E8" s="34"/>
      <c r="F8" s="35"/>
      <c r="G8" s="42">
        <f>G10/D9</f>
        <v>0.21304918032786882</v>
      </c>
      <c r="H8" s="43"/>
      <c r="I8" s="44"/>
    </row>
    <row r="9" spans="1:11" ht="18.95" customHeight="1" x14ac:dyDescent="0.2">
      <c r="A9" s="30" t="s">
        <v>8</v>
      </c>
      <c r="B9" s="31"/>
      <c r="C9" s="32"/>
      <c r="D9" s="90">
        <v>1</v>
      </c>
      <c r="E9" s="91"/>
      <c r="F9" s="92"/>
      <c r="G9" s="15" t="s">
        <v>9</v>
      </c>
      <c r="H9" s="16"/>
      <c r="I9" s="17"/>
    </row>
    <row r="10" spans="1:11" ht="18.95" customHeight="1" thickBot="1" x14ac:dyDescent="0.25">
      <c r="A10" s="33"/>
      <c r="B10" s="34"/>
      <c r="C10" s="35"/>
      <c r="D10" s="93"/>
      <c r="E10" s="94"/>
      <c r="F10" s="95"/>
      <c r="G10" s="73">
        <f>K12/5.5</f>
        <v>0.21304918032786882</v>
      </c>
      <c r="H10" s="74"/>
      <c r="I10" s="75"/>
      <c r="J10" s="4"/>
    </row>
    <row r="11" spans="1:11" ht="27.95" customHeight="1" x14ac:dyDescent="0.2">
      <c r="A11" s="61" t="s">
        <v>10</v>
      </c>
      <c r="B11" s="62"/>
      <c r="C11" s="63"/>
      <c r="D11" s="67">
        <f>G5*D9</f>
        <v>1.0652459016393441</v>
      </c>
      <c r="E11" s="68"/>
      <c r="F11" s="69"/>
      <c r="G11" s="15" t="s">
        <v>32</v>
      </c>
      <c r="H11" s="16"/>
      <c r="I11" s="17"/>
      <c r="K11" s="5" t="s">
        <v>33</v>
      </c>
    </row>
    <row r="12" spans="1:11" ht="18.95" customHeight="1" thickBot="1" x14ac:dyDescent="0.25">
      <c r="A12" s="64"/>
      <c r="B12" s="65"/>
      <c r="C12" s="66"/>
      <c r="D12" s="70"/>
      <c r="E12" s="71"/>
      <c r="F12" s="72"/>
      <c r="G12" s="52">
        <f>_xlfn.CEILING.MATH(G10)</f>
        <v>1</v>
      </c>
      <c r="H12" s="53">
        <f t="shared" ref="H12:I12" si="0">_xlfn.CEILING.MATH(E12)</f>
        <v>0</v>
      </c>
      <c r="I12" s="54">
        <f t="shared" si="0"/>
        <v>0</v>
      </c>
      <c r="K12" s="6">
        <f>D11*1.1</f>
        <v>1.1717704918032785</v>
      </c>
    </row>
    <row r="13" spans="1:11" ht="18.95" customHeight="1" x14ac:dyDescent="0.2">
      <c r="A13" s="47" t="s">
        <v>13</v>
      </c>
      <c r="B13" s="48"/>
      <c r="C13" s="48"/>
      <c r="D13" s="48"/>
      <c r="E13" s="48"/>
      <c r="F13" s="48"/>
      <c r="G13" s="48"/>
      <c r="H13" s="48"/>
      <c r="I13" s="49"/>
    </row>
    <row r="14" spans="1:11" ht="18.95" customHeight="1" x14ac:dyDescent="0.2">
      <c r="A14" s="21" t="s">
        <v>14</v>
      </c>
      <c r="B14" s="16"/>
      <c r="C14" s="17"/>
      <c r="D14" s="7">
        <v>12</v>
      </c>
      <c r="E14" s="21" t="s">
        <v>15</v>
      </c>
      <c r="F14" s="16"/>
      <c r="G14" s="17"/>
      <c r="H14" s="50">
        <f>(D14/D16)-1</f>
        <v>3</v>
      </c>
      <c r="I14" s="51"/>
    </row>
    <row r="15" spans="1:11" ht="18.95" customHeight="1" x14ac:dyDescent="0.2">
      <c r="A15" s="21" t="s">
        <v>16</v>
      </c>
      <c r="B15" s="16"/>
      <c r="C15" s="17"/>
      <c r="D15" s="7">
        <v>12</v>
      </c>
      <c r="E15" s="21" t="s">
        <v>17</v>
      </c>
      <c r="F15" s="16"/>
      <c r="G15" s="17"/>
      <c r="H15" s="50">
        <f>(D15/D17)-1</f>
        <v>3</v>
      </c>
      <c r="I15" s="51"/>
    </row>
    <row r="16" spans="1:11" ht="18.95" customHeight="1" x14ac:dyDescent="0.2">
      <c r="A16" s="21" t="s">
        <v>18</v>
      </c>
      <c r="B16" s="16"/>
      <c r="C16" s="17"/>
      <c r="D16" s="7">
        <v>3</v>
      </c>
      <c r="E16" s="76" t="s">
        <v>19</v>
      </c>
      <c r="F16" s="77"/>
      <c r="G16" s="78"/>
      <c r="H16" s="82">
        <f>(H14*D15)+(H15*D14)</f>
        <v>72</v>
      </c>
      <c r="I16" s="83"/>
    </row>
    <row r="17" spans="1:9" ht="18.95" customHeight="1" x14ac:dyDescent="0.2">
      <c r="A17" s="21" t="s">
        <v>20</v>
      </c>
      <c r="B17" s="16"/>
      <c r="C17" s="17"/>
      <c r="D17" s="7">
        <v>3</v>
      </c>
      <c r="E17" s="79"/>
      <c r="F17" s="80"/>
      <c r="G17" s="81"/>
      <c r="H17" s="84"/>
      <c r="I17" s="85"/>
    </row>
    <row r="18" spans="1:9" ht="18.95" customHeight="1" x14ac:dyDescent="0.2">
      <c r="A18" s="47" t="s">
        <v>21</v>
      </c>
      <c r="B18" s="48"/>
      <c r="C18" s="48"/>
      <c r="D18" s="48"/>
      <c r="E18" s="48"/>
      <c r="F18" s="48"/>
      <c r="G18" s="48"/>
      <c r="H18" s="48"/>
      <c r="I18" s="49"/>
    </row>
    <row r="19" spans="1:9" ht="18.95" customHeight="1" x14ac:dyDescent="0.2">
      <c r="A19" s="21" t="s">
        <v>22</v>
      </c>
      <c r="B19" s="16"/>
      <c r="C19" s="16"/>
      <c r="D19" s="17"/>
      <c r="E19" s="1">
        <f>H16*1000</f>
        <v>72000</v>
      </c>
      <c r="F19" s="52" t="s">
        <v>23</v>
      </c>
      <c r="G19" s="54"/>
      <c r="H19" s="2">
        <f>(E19*E20*E21)/280/1000</f>
        <v>4.1142857142857148</v>
      </c>
      <c r="I19" s="86" t="s">
        <v>24</v>
      </c>
    </row>
    <row r="20" spans="1:9" ht="18.95" customHeight="1" x14ac:dyDescent="0.2">
      <c r="A20" s="21" t="s">
        <v>25</v>
      </c>
      <c r="B20" s="16"/>
      <c r="C20" s="16"/>
      <c r="D20" s="17"/>
      <c r="E20" s="7">
        <v>4</v>
      </c>
      <c r="F20" s="52" t="s">
        <v>26</v>
      </c>
      <c r="G20" s="54"/>
      <c r="H20" s="2">
        <f>(E19*E20*E21)/280/1000</f>
        <v>4.1142857142857148</v>
      </c>
      <c r="I20" s="87"/>
    </row>
    <row r="21" spans="1:9" ht="18.95" customHeight="1" x14ac:dyDescent="0.2">
      <c r="A21" s="21" t="s">
        <v>27</v>
      </c>
      <c r="B21" s="16"/>
      <c r="C21" s="16"/>
      <c r="D21" s="17"/>
      <c r="E21" s="7">
        <v>4</v>
      </c>
      <c r="F21" s="52" t="s">
        <v>28</v>
      </c>
      <c r="G21" s="54"/>
      <c r="H21" s="2">
        <f>(E19*E20*E21)/300/1000</f>
        <v>3.84</v>
      </c>
      <c r="I21" s="88"/>
    </row>
  </sheetData>
  <sheetProtection algorithmName="SHA-512" hashValue="bMrCR9urVrYVE9Awm9q6xmUmz48A3XzuVcB5ll5lt+85Fe9mzvpp4zUyRVkICPtPIZ7Q3qoIH0qKE3pXtb/SaQ==" saltValue="4oPYeNMFRgaVqtzWKvTvKA==" spinCount="100000" sheet="1" objects="1" scenarios="1"/>
  <mergeCells count="44">
    <mergeCell ref="A21:D21"/>
    <mergeCell ref="F21:G21"/>
    <mergeCell ref="A16:C16"/>
    <mergeCell ref="E16:G17"/>
    <mergeCell ref="H16:I17"/>
    <mergeCell ref="A17:C17"/>
    <mergeCell ref="A18:I18"/>
    <mergeCell ref="A19:D19"/>
    <mergeCell ref="F19:G19"/>
    <mergeCell ref="I19:I21"/>
    <mergeCell ref="A20:D20"/>
    <mergeCell ref="F20:G20"/>
    <mergeCell ref="A14:C14"/>
    <mergeCell ref="E14:G14"/>
    <mergeCell ref="H14:I14"/>
    <mergeCell ref="A15:C15"/>
    <mergeCell ref="E15:G15"/>
    <mergeCell ref="H15:I15"/>
    <mergeCell ref="A11:C12"/>
    <mergeCell ref="D11:F12"/>
    <mergeCell ref="G11:I11"/>
    <mergeCell ref="G12:I12"/>
    <mergeCell ref="A13:I13"/>
    <mergeCell ref="A9:C10"/>
    <mergeCell ref="D9:F10"/>
    <mergeCell ref="G9:I9"/>
    <mergeCell ref="G10:I10"/>
    <mergeCell ref="A7:C8"/>
    <mergeCell ref="D7:F8"/>
    <mergeCell ref="G7:I7"/>
    <mergeCell ref="G8:I8"/>
    <mergeCell ref="A5:C5"/>
    <mergeCell ref="D5:F5"/>
    <mergeCell ref="G5:I6"/>
    <mergeCell ref="A6:C6"/>
    <mergeCell ref="A1:E2"/>
    <mergeCell ref="F1:H2"/>
    <mergeCell ref="I1:I2"/>
    <mergeCell ref="A3:C3"/>
    <mergeCell ref="D3:F3"/>
    <mergeCell ref="G3:I4"/>
    <mergeCell ref="A4:C4"/>
    <mergeCell ref="D4:F4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02BF-F925-4404-9DEA-F84B3BF3090D}">
  <dimension ref="A1:K21"/>
  <sheetViews>
    <sheetView workbookViewId="0">
      <selection activeCell="E21" activeCellId="12" sqref="D3:F3 D4:F4 D5:F5 D6:F6 D9:F10 D14 D15 D16 D17 H15:I15 H14:I14 E20 E21"/>
    </sheetView>
  </sheetViews>
  <sheetFormatPr defaultRowHeight="12.75" x14ac:dyDescent="0.2"/>
  <cols>
    <col min="9" max="9" width="11.140625" customWidth="1"/>
    <col min="11" max="11" width="26" customWidth="1"/>
  </cols>
  <sheetData>
    <row r="1" spans="1:11" x14ac:dyDescent="0.2">
      <c r="A1" s="9" t="s">
        <v>34</v>
      </c>
      <c r="B1" s="10"/>
      <c r="C1" s="10"/>
      <c r="D1" s="10"/>
      <c r="E1" s="11"/>
      <c r="F1" s="29" t="s">
        <v>1</v>
      </c>
      <c r="G1" s="25"/>
      <c r="H1" s="26"/>
      <c r="I1" s="27">
        <v>1.8</v>
      </c>
    </row>
    <row r="2" spans="1:11" x14ac:dyDescent="0.2">
      <c r="A2" s="12"/>
      <c r="B2" s="13"/>
      <c r="C2" s="13"/>
      <c r="D2" s="13"/>
      <c r="E2" s="14"/>
      <c r="F2" s="18"/>
      <c r="G2" s="19"/>
      <c r="H2" s="20"/>
      <c r="I2" s="28"/>
    </row>
    <row r="3" spans="1:11" ht="18.95" customHeight="1" x14ac:dyDescent="0.2">
      <c r="A3" s="21" t="s">
        <v>2</v>
      </c>
      <c r="B3" s="16"/>
      <c r="C3" s="17"/>
      <c r="D3" s="22">
        <v>600</v>
      </c>
      <c r="E3" s="23"/>
      <c r="F3" s="24"/>
      <c r="G3" s="89" t="s">
        <v>30</v>
      </c>
      <c r="H3" s="25"/>
      <c r="I3" s="26"/>
    </row>
    <row r="4" spans="1:11" ht="18.95" customHeight="1" x14ac:dyDescent="0.2">
      <c r="A4" s="21" t="s">
        <v>4</v>
      </c>
      <c r="B4" s="16"/>
      <c r="C4" s="17"/>
      <c r="D4" s="22">
        <v>600</v>
      </c>
      <c r="E4" s="23"/>
      <c r="F4" s="24"/>
      <c r="G4" s="18"/>
      <c r="H4" s="19"/>
      <c r="I4" s="20"/>
    </row>
    <row r="5" spans="1:11" ht="18.95" customHeight="1" x14ac:dyDescent="0.2">
      <c r="A5" s="21" t="s">
        <v>5</v>
      </c>
      <c r="B5" s="16"/>
      <c r="C5" s="17"/>
      <c r="D5" s="22">
        <v>10</v>
      </c>
      <c r="E5" s="23"/>
      <c r="F5" s="24"/>
      <c r="G5" s="36">
        <f>((D3+D4)/(D3*D4)*D5*D6*D7)/1.28</f>
        <v>0.140625</v>
      </c>
      <c r="H5" s="37"/>
      <c r="I5" s="38"/>
    </row>
    <row r="6" spans="1:11" ht="18.95" customHeight="1" x14ac:dyDescent="0.2">
      <c r="A6" s="21" t="s">
        <v>6</v>
      </c>
      <c r="B6" s="16"/>
      <c r="C6" s="17"/>
      <c r="D6" s="22">
        <v>3</v>
      </c>
      <c r="E6" s="23"/>
      <c r="F6" s="24"/>
      <c r="G6" s="39"/>
      <c r="H6" s="40"/>
      <c r="I6" s="41"/>
    </row>
    <row r="7" spans="1:11" ht="18.95" customHeight="1" x14ac:dyDescent="0.2">
      <c r="A7" s="29" t="s">
        <v>1</v>
      </c>
      <c r="B7" s="25"/>
      <c r="C7" s="26"/>
      <c r="D7" s="30">
        <v>1.8</v>
      </c>
      <c r="E7" s="31"/>
      <c r="F7" s="32"/>
      <c r="G7" s="15" t="s">
        <v>35</v>
      </c>
      <c r="H7" s="16"/>
      <c r="I7" s="17"/>
    </row>
    <row r="8" spans="1:11" ht="18.95" customHeight="1" x14ac:dyDescent="0.2">
      <c r="A8" s="18"/>
      <c r="B8" s="19"/>
      <c r="C8" s="20"/>
      <c r="D8" s="33"/>
      <c r="E8" s="34"/>
      <c r="F8" s="35"/>
      <c r="G8" s="42">
        <f>G10/D9</f>
        <v>4.2968750000000007E-2</v>
      </c>
      <c r="H8" s="43"/>
      <c r="I8" s="44"/>
    </row>
    <row r="9" spans="1:11" ht="18.95" customHeight="1" x14ac:dyDescent="0.2">
      <c r="A9" s="30" t="s">
        <v>8</v>
      </c>
      <c r="B9" s="31"/>
      <c r="C9" s="32"/>
      <c r="D9" s="90">
        <v>45</v>
      </c>
      <c r="E9" s="91"/>
      <c r="F9" s="92"/>
      <c r="G9" s="15" t="s">
        <v>9</v>
      </c>
      <c r="H9" s="16"/>
      <c r="I9" s="17"/>
    </row>
    <row r="10" spans="1:11" ht="18.95" customHeight="1" thickBot="1" x14ac:dyDescent="0.25">
      <c r="A10" s="33"/>
      <c r="B10" s="34"/>
      <c r="C10" s="35"/>
      <c r="D10" s="93"/>
      <c r="E10" s="94"/>
      <c r="F10" s="95"/>
      <c r="G10" s="73">
        <f>K12/3.6</f>
        <v>1.9335937500000002</v>
      </c>
      <c r="H10" s="74"/>
      <c r="I10" s="75"/>
      <c r="J10" s="4"/>
    </row>
    <row r="11" spans="1:11" ht="27.95" customHeight="1" x14ac:dyDescent="0.2">
      <c r="A11" s="61" t="s">
        <v>10</v>
      </c>
      <c r="B11" s="62"/>
      <c r="C11" s="63"/>
      <c r="D11" s="67">
        <f>G5*D9</f>
        <v>6.328125</v>
      </c>
      <c r="E11" s="68"/>
      <c r="F11" s="69"/>
      <c r="G11" s="15" t="s">
        <v>36</v>
      </c>
      <c r="H11" s="16"/>
      <c r="I11" s="17"/>
      <c r="K11" s="5" t="s">
        <v>37</v>
      </c>
    </row>
    <row r="12" spans="1:11" ht="18.95" customHeight="1" thickBot="1" x14ac:dyDescent="0.25">
      <c r="A12" s="64"/>
      <c r="B12" s="65"/>
      <c r="C12" s="66"/>
      <c r="D12" s="70"/>
      <c r="E12" s="71"/>
      <c r="F12" s="72"/>
      <c r="G12" s="52">
        <f>_xlfn.CEILING.MATH(G10)</f>
        <v>2</v>
      </c>
      <c r="H12" s="53">
        <f t="shared" ref="H12:I12" si="0">_xlfn.CEILING.MATH(E12)</f>
        <v>0</v>
      </c>
      <c r="I12" s="54">
        <f t="shared" si="0"/>
        <v>0</v>
      </c>
      <c r="K12" s="6">
        <f>D11*1.1</f>
        <v>6.9609375000000009</v>
      </c>
    </row>
    <row r="13" spans="1:11" ht="18.95" customHeight="1" x14ac:dyDescent="0.2">
      <c r="A13" s="47" t="s">
        <v>13</v>
      </c>
      <c r="B13" s="48"/>
      <c r="C13" s="48"/>
      <c r="D13" s="48"/>
      <c r="E13" s="48"/>
      <c r="F13" s="48"/>
      <c r="G13" s="48"/>
      <c r="H13" s="48"/>
      <c r="I13" s="49"/>
    </row>
    <row r="14" spans="1:11" ht="18.95" customHeight="1" x14ac:dyDescent="0.2">
      <c r="A14" s="21" t="s">
        <v>14</v>
      </c>
      <c r="B14" s="16"/>
      <c r="C14" s="17"/>
      <c r="D14" s="7">
        <v>12</v>
      </c>
      <c r="E14" s="21" t="s">
        <v>15</v>
      </c>
      <c r="F14" s="16"/>
      <c r="G14" s="17"/>
      <c r="H14" s="50">
        <f>(D14/D16)-1</f>
        <v>3</v>
      </c>
      <c r="I14" s="51"/>
    </row>
    <row r="15" spans="1:11" ht="18.95" customHeight="1" x14ac:dyDescent="0.2">
      <c r="A15" s="21" t="s">
        <v>16</v>
      </c>
      <c r="B15" s="16"/>
      <c r="C15" s="17"/>
      <c r="D15" s="7">
        <v>12</v>
      </c>
      <c r="E15" s="21" t="s">
        <v>17</v>
      </c>
      <c r="F15" s="16"/>
      <c r="G15" s="17"/>
      <c r="H15" s="50">
        <f>(D15/D17)-1</f>
        <v>3</v>
      </c>
      <c r="I15" s="51"/>
    </row>
    <row r="16" spans="1:11" ht="18.95" customHeight="1" x14ac:dyDescent="0.2">
      <c r="A16" s="21" t="s">
        <v>18</v>
      </c>
      <c r="B16" s="16"/>
      <c r="C16" s="17"/>
      <c r="D16" s="7">
        <v>3</v>
      </c>
      <c r="E16" s="76" t="s">
        <v>19</v>
      </c>
      <c r="F16" s="77"/>
      <c r="G16" s="78"/>
      <c r="H16" s="82">
        <f>(H14*D15)+(H15*D14)</f>
        <v>72</v>
      </c>
      <c r="I16" s="83"/>
    </row>
    <row r="17" spans="1:9" ht="18.95" customHeight="1" x14ac:dyDescent="0.2">
      <c r="A17" s="21" t="s">
        <v>20</v>
      </c>
      <c r="B17" s="16"/>
      <c r="C17" s="17"/>
      <c r="D17" s="7">
        <v>3</v>
      </c>
      <c r="E17" s="79"/>
      <c r="F17" s="80"/>
      <c r="G17" s="81"/>
      <c r="H17" s="84"/>
      <c r="I17" s="85"/>
    </row>
    <row r="18" spans="1:9" ht="18.95" customHeight="1" x14ac:dyDescent="0.2">
      <c r="A18" s="47" t="s">
        <v>21</v>
      </c>
      <c r="B18" s="48"/>
      <c r="C18" s="48"/>
      <c r="D18" s="48"/>
      <c r="E18" s="48"/>
      <c r="F18" s="48"/>
      <c r="G18" s="48"/>
      <c r="H18" s="48"/>
      <c r="I18" s="49"/>
    </row>
    <row r="19" spans="1:9" ht="18.95" customHeight="1" x14ac:dyDescent="0.2">
      <c r="A19" s="21" t="s">
        <v>22</v>
      </c>
      <c r="B19" s="16"/>
      <c r="C19" s="16"/>
      <c r="D19" s="17"/>
      <c r="E19" s="1">
        <f>H16*1000</f>
        <v>72000</v>
      </c>
      <c r="F19" s="52" t="s">
        <v>23</v>
      </c>
      <c r="G19" s="54"/>
      <c r="H19" s="2">
        <f>(E19*E20*E21)/280/1000</f>
        <v>4.1142857142857148</v>
      </c>
      <c r="I19" s="86" t="s">
        <v>24</v>
      </c>
    </row>
    <row r="20" spans="1:9" ht="18.95" customHeight="1" x14ac:dyDescent="0.2">
      <c r="A20" s="21" t="s">
        <v>25</v>
      </c>
      <c r="B20" s="16"/>
      <c r="C20" s="16"/>
      <c r="D20" s="17"/>
      <c r="E20" s="7">
        <v>4</v>
      </c>
      <c r="F20" s="52" t="s">
        <v>26</v>
      </c>
      <c r="G20" s="54"/>
      <c r="H20" s="2">
        <f>(E19*E20*E21)/280/1000</f>
        <v>4.1142857142857148</v>
      </c>
      <c r="I20" s="87"/>
    </row>
    <row r="21" spans="1:9" ht="18.95" customHeight="1" x14ac:dyDescent="0.2">
      <c r="A21" s="21" t="s">
        <v>27</v>
      </c>
      <c r="B21" s="16"/>
      <c r="C21" s="16"/>
      <c r="D21" s="17"/>
      <c r="E21" s="7">
        <v>4</v>
      </c>
      <c r="F21" s="52" t="s">
        <v>28</v>
      </c>
      <c r="G21" s="54"/>
      <c r="H21" s="2">
        <f>(E19*E20*E21)/300/1000</f>
        <v>3.84</v>
      </c>
      <c r="I21" s="88"/>
    </row>
  </sheetData>
  <sheetProtection algorithmName="SHA-512" hashValue="N0y2lJ5CZzFX+fmqoiUUYbTIGXqgBsG+Fky31aggbinQnk87cAXIUY7WzKB7RYPGxqt9VHA7yCmhA2KeaX9mpw==" saltValue="qWtkY3OD+ueJb28eqR8COQ==" spinCount="100000" sheet="1" objects="1" scenarios="1"/>
  <mergeCells count="44">
    <mergeCell ref="A5:C5"/>
    <mergeCell ref="D5:F5"/>
    <mergeCell ref="G5:I6"/>
    <mergeCell ref="A6:C6"/>
    <mergeCell ref="A1:E2"/>
    <mergeCell ref="F1:H2"/>
    <mergeCell ref="I1:I2"/>
    <mergeCell ref="A3:C3"/>
    <mergeCell ref="D3:F3"/>
    <mergeCell ref="G3:I4"/>
    <mergeCell ref="A4:C4"/>
    <mergeCell ref="D4:F4"/>
    <mergeCell ref="D6:F6"/>
    <mergeCell ref="A9:C10"/>
    <mergeCell ref="D9:F10"/>
    <mergeCell ref="G9:I9"/>
    <mergeCell ref="G10:I10"/>
    <mergeCell ref="A7:C8"/>
    <mergeCell ref="D7:F8"/>
    <mergeCell ref="G7:I7"/>
    <mergeCell ref="G8:I8"/>
    <mergeCell ref="A11:C12"/>
    <mergeCell ref="D11:F12"/>
    <mergeCell ref="G11:I11"/>
    <mergeCell ref="G12:I12"/>
    <mergeCell ref="A13:I13"/>
    <mergeCell ref="A14:C14"/>
    <mergeCell ref="E14:G14"/>
    <mergeCell ref="H14:I14"/>
    <mergeCell ref="A15:C15"/>
    <mergeCell ref="E15:G15"/>
    <mergeCell ref="H15:I15"/>
    <mergeCell ref="A21:D21"/>
    <mergeCell ref="F21:G21"/>
    <mergeCell ref="A16:C16"/>
    <mergeCell ref="E16:G17"/>
    <mergeCell ref="H16:I17"/>
    <mergeCell ref="A17:C17"/>
    <mergeCell ref="A18:I18"/>
    <mergeCell ref="A19:D19"/>
    <mergeCell ref="F19:G19"/>
    <mergeCell ref="I19:I21"/>
    <mergeCell ref="A20:D20"/>
    <mergeCell ref="F20:G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15EA-A2B9-4758-9007-1D10A3C3A528}">
  <dimension ref="A1:K21"/>
  <sheetViews>
    <sheetView workbookViewId="0">
      <selection activeCell="K34" sqref="K34"/>
    </sheetView>
  </sheetViews>
  <sheetFormatPr defaultRowHeight="12.75" x14ac:dyDescent="0.2"/>
  <cols>
    <col min="9" max="9" width="10.85546875" customWidth="1"/>
    <col min="11" max="11" width="27.5703125" customWidth="1"/>
  </cols>
  <sheetData>
    <row r="1" spans="1:11" x14ac:dyDescent="0.2">
      <c r="A1" s="9" t="s">
        <v>38</v>
      </c>
      <c r="B1" s="10"/>
      <c r="C1" s="10"/>
      <c r="D1" s="10"/>
      <c r="E1" s="11"/>
      <c r="F1" s="29" t="s">
        <v>1</v>
      </c>
      <c r="G1" s="25"/>
      <c r="H1" s="26"/>
      <c r="I1" s="27">
        <v>1.8</v>
      </c>
    </row>
    <row r="2" spans="1:11" x14ac:dyDescent="0.2">
      <c r="A2" s="12"/>
      <c r="B2" s="13"/>
      <c r="C2" s="13"/>
      <c r="D2" s="13"/>
      <c r="E2" s="14"/>
      <c r="F2" s="18"/>
      <c r="G2" s="19"/>
      <c r="H2" s="20"/>
      <c r="I2" s="28"/>
    </row>
    <row r="3" spans="1:11" ht="18.95" customHeight="1" x14ac:dyDescent="0.2">
      <c r="A3" s="21" t="s">
        <v>2</v>
      </c>
      <c r="B3" s="16"/>
      <c r="C3" s="17"/>
      <c r="D3" s="22">
        <v>1200</v>
      </c>
      <c r="E3" s="23"/>
      <c r="F3" s="24"/>
      <c r="G3" s="89" t="s">
        <v>30</v>
      </c>
      <c r="H3" s="25"/>
      <c r="I3" s="26"/>
    </row>
    <row r="4" spans="1:11" ht="18.95" customHeight="1" x14ac:dyDescent="0.2">
      <c r="A4" s="21" t="s">
        <v>4</v>
      </c>
      <c r="B4" s="16"/>
      <c r="C4" s="17"/>
      <c r="D4" s="22">
        <v>200</v>
      </c>
      <c r="E4" s="23"/>
      <c r="F4" s="24"/>
      <c r="G4" s="18"/>
      <c r="H4" s="19"/>
      <c r="I4" s="20"/>
    </row>
    <row r="5" spans="1:11" ht="18.95" customHeight="1" x14ac:dyDescent="0.2">
      <c r="A5" s="21" t="s">
        <v>5</v>
      </c>
      <c r="B5" s="16"/>
      <c r="C5" s="17"/>
      <c r="D5" s="22">
        <v>9</v>
      </c>
      <c r="E5" s="23"/>
      <c r="F5" s="24"/>
      <c r="G5" s="36">
        <f>((D3+D4)/(D3*D4)*D5*D6*D7)/1.28</f>
        <v>0.369140625</v>
      </c>
      <c r="H5" s="37"/>
      <c r="I5" s="38"/>
    </row>
    <row r="6" spans="1:11" ht="18.95" customHeight="1" x14ac:dyDescent="0.2">
      <c r="A6" s="21" t="s">
        <v>6</v>
      </c>
      <c r="B6" s="16"/>
      <c r="C6" s="17"/>
      <c r="D6" s="22">
        <v>5</v>
      </c>
      <c r="E6" s="23"/>
      <c r="F6" s="24"/>
      <c r="G6" s="39"/>
      <c r="H6" s="40"/>
      <c r="I6" s="41"/>
    </row>
    <row r="7" spans="1:11" ht="18.95" customHeight="1" x14ac:dyDescent="0.2">
      <c r="A7" s="29" t="s">
        <v>1</v>
      </c>
      <c r="B7" s="25"/>
      <c r="C7" s="26"/>
      <c r="D7" s="30">
        <v>1.8</v>
      </c>
      <c r="E7" s="31"/>
      <c r="F7" s="32"/>
      <c r="G7" s="15" t="s">
        <v>39</v>
      </c>
      <c r="H7" s="16"/>
      <c r="I7" s="17"/>
    </row>
    <row r="8" spans="1:11" ht="18.95" customHeight="1" x14ac:dyDescent="0.2">
      <c r="A8" s="18"/>
      <c r="B8" s="19"/>
      <c r="C8" s="20"/>
      <c r="D8" s="33"/>
      <c r="E8" s="34"/>
      <c r="F8" s="35"/>
      <c r="G8" s="42">
        <f>G10/D9</f>
        <v>0.16242187499999999</v>
      </c>
      <c r="H8" s="43"/>
      <c r="I8" s="44"/>
    </row>
    <row r="9" spans="1:11" ht="18.95" customHeight="1" x14ac:dyDescent="0.2">
      <c r="A9" s="30" t="s">
        <v>8</v>
      </c>
      <c r="B9" s="31"/>
      <c r="C9" s="32"/>
      <c r="D9" s="90">
        <v>45</v>
      </c>
      <c r="E9" s="91"/>
      <c r="F9" s="92"/>
      <c r="G9" s="15" t="s">
        <v>9</v>
      </c>
      <c r="H9" s="16"/>
      <c r="I9" s="17"/>
    </row>
    <row r="10" spans="1:11" ht="18.95" customHeight="1" thickBot="1" x14ac:dyDescent="0.25">
      <c r="A10" s="33"/>
      <c r="B10" s="34"/>
      <c r="C10" s="35"/>
      <c r="D10" s="93"/>
      <c r="E10" s="94"/>
      <c r="F10" s="95"/>
      <c r="G10" s="73">
        <f>K12/2.5</f>
        <v>7.3089843749999996</v>
      </c>
      <c r="H10" s="74"/>
      <c r="I10" s="75"/>
      <c r="J10" s="4"/>
    </row>
    <row r="11" spans="1:11" ht="27.95" customHeight="1" x14ac:dyDescent="0.2">
      <c r="A11" s="61" t="s">
        <v>10</v>
      </c>
      <c r="B11" s="62"/>
      <c r="C11" s="63"/>
      <c r="D11" s="67">
        <f>G5*D9</f>
        <v>16.611328125</v>
      </c>
      <c r="E11" s="68"/>
      <c r="F11" s="69"/>
      <c r="G11" s="15" t="s">
        <v>40</v>
      </c>
      <c r="H11" s="16"/>
      <c r="I11" s="17"/>
      <c r="K11" s="5" t="s">
        <v>33</v>
      </c>
    </row>
    <row r="12" spans="1:11" ht="18.95" customHeight="1" thickBot="1" x14ac:dyDescent="0.25">
      <c r="A12" s="64"/>
      <c r="B12" s="65"/>
      <c r="C12" s="66"/>
      <c r="D12" s="70"/>
      <c r="E12" s="71"/>
      <c r="F12" s="72"/>
      <c r="G12" s="52">
        <f>_xlfn.CEILING.MATH(G10)</f>
        <v>8</v>
      </c>
      <c r="H12" s="53">
        <f t="shared" ref="H12:I12" si="0">_xlfn.CEILING.MATH(E12)</f>
        <v>0</v>
      </c>
      <c r="I12" s="54">
        <f t="shared" si="0"/>
        <v>0</v>
      </c>
      <c r="K12" s="6">
        <f>D11*1.1</f>
        <v>18.2724609375</v>
      </c>
    </row>
    <row r="13" spans="1:11" ht="18.95" customHeight="1" x14ac:dyDescent="0.2">
      <c r="A13" s="47" t="s">
        <v>13</v>
      </c>
      <c r="B13" s="48"/>
      <c r="C13" s="48"/>
      <c r="D13" s="48"/>
      <c r="E13" s="48"/>
      <c r="F13" s="48"/>
      <c r="G13" s="48"/>
      <c r="H13" s="48"/>
      <c r="I13" s="49"/>
    </row>
    <row r="14" spans="1:11" ht="18.95" customHeight="1" x14ac:dyDescent="0.2">
      <c r="A14" s="21" t="s">
        <v>14</v>
      </c>
      <c r="B14" s="16"/>
      <c r="C14" s="17"/>
      <c r="D14" s="7">
        <v>12</v>
      </c>
      <c r="E14" s="21" t="s">
        <v>15</v>
      </c>
      <c r="F14" s="16"/>
      <c r="G14" s="17"/>
      <c r="H14" s="50">
        <f>(D14/D16)-1</f>
        <v>3</v>
      </c>
      <c r="I14" s="51"/>
    </row>
    <row r="15" spans="1:11" ht="18.95" customHeight="1" x14ac:dyDescent="0.2">
      <c r="A15" s="21" t="s">
        <v>16</v>
      </c>
      <c r="B15" s="16"/>
      <c r="C15" s="17"/>
      <c r="D15" s="7">
        <v>12</v>
      </c>
      <c r="E15" s="21" t="s">
        <v>17</v>
      </c>
      <c r="F15" s="16"/>
      <c r="G15" s="17"/>
      <c r="H15" s="50">
        <f>(D15/D17)-1</f>
        <v>3</v>
      </c>
      <c r="I15" s="51"/>
    </row>
    <row r="16" spans="1:11" ht="18.95" customHeight="1" x14ac:dyDescent="0.2">
      <c r="A16" s="21" t="s">
        <v>18</v>
      </c>
      <c r="B16" s="16"/>
      <c r="C16" s="17"/>
      <c r="D16" s="7">
        <v>3</v>
      </c>
      <c r="E16" s="76" t="s">
        <v>19</v>
      </c>
      <c r="F16" s="77"/>
      <c r="G16" s="78"/>
      <c r="H16" s="82">
        <f>(H14*D15)+(H15*D14)</f>
        <v>72</v>
      </c>
      <c r="I16" s="83"/>
    </row>
    <row r="17" spans="1:9" ht="18.95" customHeight="1" x14ac:dyDescent="0.2">
      <c r="A17" s="21" t="s">
        <v>20</v>
      </c>
      <c r="B17" s="16"/>
      <c r="C17" s="17"/>
      <c r="D17" s="7">
        <v>3</v>
      </c>
      <c r="E17" s="79"/>
      <c r="F17" s="80"/>
      <c r="G17" s="81"/>
      <c r="H17" s="84"/>
      <c r="I17" s="85"/>
    </row>
    <row r="18" spans="1:9" ht="18.95" customHeight="1" x14ac:dyDescent="0.2">
      <c r="A18" s="47" t="s">
        <v>41</v>
      </c>
      <c r="B18" s="48"/>
      <c r="C18" s="48"/>
      <c r="D18" s="48"/>
      <c r="E18" s="48"/>
      <c r="F18" s="48"/>
      <c r="G18" s="48"/>
      <c r="H18" s="48"/>
      <c r="I18" s="49"/>
    </row>
    <row r="19" spans="1:9" ht="18.95" customHeight="1" x14ac:dyDescent="0.2">
      <c r="A19" s="21" t="s">
        <v>22</v>
      </c>
      <c r="B19" s="16"/>
      <c r="C19" s="16"/>
      <c r="D19" s="17"/>
      <c r="E19" s="1">
        <f>H16*1000</f>
        <v>72000</v>
      </c>
      <c r="F19" s="52" t="s">
        <v>23</v>
      </c>
      <c r="G19" s="54"/>
      <c r="H19" s="2">
        <f>(E19*E20*E21)/280/1000</f>
        <v>4.1142857142857148</v>
      </c>
      <c r="I19" s="86" t="s">
        <v>24</v>
      </c>
    </row>
    <row r="20" spans="1:9" ht="18.95" customHeight="1" x14ac:dyDescent="0.2">
      <c r="A20" s="21" t="s">
        <v>25</v>
      </c>
      <c r="B20" s="16"/>
      <c r="C20" s="16"/>
      <c r="D20" s="17"/>
      <c r="E20" s="7">
        <v>4</v>
      </c>
      <c r="F20" s="52" t="s">
        <v>26</v>
      </c>
      <c r="G20" s="54"/>
      <c r="H20" s="2">
        <f>(E19*E20*E21)/280/1000</f>
        <v>4.1142857142857148</v>
      </c>
      <c r="I20" s="87"/>
    </row>
    <row r="21" spans="1:9" ht="18.95" customHeight="1" x14ac:dyDescent="0.2">
      <c r="A21" s="21" t="s">
        <v>27</v>
      </c>
      <c r="B21" s="16"/>
      <c r="C21" s="16"/>
      <c r="D21" s="17"/>
      <c r="E21" s="7">
        <v>4</v>
      </c>
      <c r="F21" s="52" t="s">
        <v>28</v>
      </c>
      <c r="G21" s="54"/>
      <c r="H21" s="2">
        <f>(E19*E20*E21)/300/1000</f>
        <v>3.84</v>
      </c>
      <c r="I21" s="88"/>
    </row>
  </sheetData>
  <sheetProtection algorithmName="SHA-512" hashValue="2LGe02csr8L/IVPivKe1sL2vDYkpnq5AJBcg6H1ommsyNPMuUmAZGTG9dY+R0O5FGDCu0PX5DPEpgjhzaOZY0g==" saltValue="LZvrDfKLEwVYsJZhKWKYWw==" spinCount="100000" sheet="1" objects="1" scenarios="1"/>
  <mergeCells count="44">
    <mergeCell ref="A5:C5"/>
    <mergeCell ref="D5:F5"/>
    <mergeCell ref="G5:I6"/>
    <mergeCell ref="A6:C6"/>
    <mergeCell ref="A1:E2"/>
    <mergeCell ref="F1:H2"/>
    <mergeCell ref="I1:I2"/>
    <mergeCell ref="A3:C3"/>
    <mergeCell ref="D3:F3"/>
    <mergeCell ref="G3:I4"/>
    <mergeCell ref="A4:C4"/>
    <mergeCell ref="D4:F4"/>
    <mergeCell ref="D6:F6"/>
    <mergeCell ref="A9:C10"/>
    <mergeCell ref="D9:F10"/>
    <mergeCell ref="G9:I9"/>
    <mergeCell ref="G10:I10"/>
    <mergeCell ref="A7:C8"/>
    <mergeCell ref="D7:F8"/>
    <mergeCell ref="G7:I7"/>
    <mergeCell ref="G8:I8"/>
    <mergeCell ref="A11:C12"/>
    <mergeCell ref="D11:F12"/>
    <mergeCell ref="G11:I11"/>
    <mergeCell ref="G12:I12"/>
    <mergeCell ref="A13:I13"/>
    <mergeCell ref="A14:C14"/>
    <mergeCell ref="E14:G14"/>
    <mergeCell ref="H14:I14"/>
    <mergeCell ref="A15:C15"/>
    <mergeCell ref="E15:G15"/>
    <mergeCell ref="H15:I15"/>
    <mergeCell ref="A21:D21"/>
    <mergeCell ref="F21:G21"/>
    <mergeCell ref="A16:C16"/>
    <mergeCell ref="E16:G17"/>
    <mergeCell ref="H16:I17"/>
    <mergeCell ref="A17:C17"/>
    <mergeCell ref="A18:I18"/>
    <mergeCell ref="A19:D19"/>
    <mergeCell ref="F19:G19"/>
    <mergeCell ref="I19:I21"/>
    <mergeCell ref="A20:D20"/>
    <mergeCell ref="F20:G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A946-28B8-4175-91B1-EB2EC41477D6}">
  <dimension ref="A1:K21"/>
  <sheetViews>
    <sheetView workbookViewId="0">
      <selection activeCell="H15" activeCellId="12" sqref="D3:F3 D4:F4 D5:F5 D6:F6 D9:F10 D14 D15 D16 D17 E20 E21 H14:I14 H15:I15"/>
    </sheetView>
  </sheetViews>
  <sheetFormatPr defaultRowHeight="12.75" x14ac:dyDescent="0.2"/>
  <cols>
    <col min="11" max="11" width="25.7109375" customWidth="1"/>
  </cols>
  <sheetData>
    <row r="1" spans="1:11" ht="12.6" customHeight="1" x14ac:dyDescent="0.2">
      <c r="A1" s="9" t="s">
        <v>42</v>
      </c>
      <c r="B1" s="10"/>
      <c r="C1" s="10"/>
      <c r="D1" s="10"/>
      <c r="E1" s="11"/>
      <c r="F1" s="29" t="s">
        <v>1</v>
      </c>
      <c r="G1" s="25"/>
      <c r="H1" s="26"/>
      <c r="I1" s="27">
        <v>1.9</v>
      </c>
    </row>
    <row r="2" spans="1:11" ht="12.6" customHeight="1" x14ac:dyDescent="0.2">
      <c r="A2" s="12"/>
      <c r="B2" s="13"/>
      <c r="C2" s="13"/>
      <c r="D2" s="13"/>
      <c r="E2" s="14"/>
      <c r="F2" s="18"/>
      <c r="G2" s="19"/>
      <c r="H2" s="20"/>
      <c r="I2" s="28"/>
    </row>
    <row r="3" spans="1:11" ht="18.95" customHeight="1" x14ac:dyDescent="0.2">
      <c r="A3" s="21" t="s">
        <v>2</v>
      </c>
      <c r="B3" s="16"/>
      <c r="C3" s="17"/>
      <c r="D3" s="22">
        <v>1200</v>
      </c>
      <c r="E3" s="23"/>
      <c r="F3" s="24"/>
      <c r="G3" s="89" t="s">
        <v>30</v>
      </c>
      <c r="H3" s="25"/>
      <c r="I3" s="26"/>
    </row>
    <row r="4" spans="1:11" ht="18.95" customHeight="1" x14ac:dyDescent="0.2">
      <c r="A4" s="21" t="s">
        <v>4</v>
      </c>
      <c r="B4" s="16"/>
      <c r="C4" s="17"/>
      <c r="D4" s="22">
        <v>200</v>
      </c>
      <c r="E4" s="23"/>
      <c r="F4" s="24"/>
      <c r="G4" s="18"/>
      <c r="H4" s="19"/>
      <c r="I4" s="20"/>
    </row>
    <row r="5" spans="1:11" ht="18.95" customHeight="1" x14ac:dyDescent="0.2">
      <c r="A5" s="21" t="s">
        <v>5</v>
      </c>
      <c r="B5" s="16"/>
      <c r="C5" s="17"/>
      <c r="D5" s="22">
        <v>9</v>
      </c>
      <c r="E5" s="23"/>
      <c r="F5" s="24"/>
      <c r="G5" s="36">
        <f>((D3+D4)/(D3*D4)*D5*D6*D7)/1.28</f>
        <v>0.38964843749999994</v>
      </c>
      <c r="H5" s="37"/>
      <c r="I5" s="38"/>
    </row>
    <row r="6" spans="1:11" ht="18.95" customHeight="1" x14ac:dyDescent="0.2">
      <c r="A6" s="21" t="s">
        <v>6</v>
      </c>
      <c r="B6" s="16"/>
      <c r="C6" s="17"/>
      <c r="D6" s="22">
        <v>5</v>
      </c>
      <c r="E6" s="23"/>
      <c r="F6" s="24"/>
      <c r="G6" s="39"/>
      <c r="H6" s="40"/>
      <c r="I6" s="41"/>
    </row>
    <row r="7" spans="1:11" ht="18.95" customHeight="1" x14ac:dyDescent="0.2">
      <c r="A7" s="29" t="s">
        <v>1</v>
      </c>
      <c r="B7" s="25"/>
      <c r="C7" s="26"/>
      <c r="D7" s="30">
        <v>1.9</v>
      </c>
      <c r="E7" s="31"/>
      <c r="F7" s="32"/>
      <c r="G7" s="15" t="s">
        <v>43</v>
      </c>
      <c r="H7" s="16"/>
      <c r="I7" s="17"/>
    </row>
    <row r="8" spans="1:11" ht="18.95" customHeight="1" x14ac:dyDescent="0.2">
      <c r="A8" s="18"/>
      <c r="B8" s="19"/>
      <c r="C8" s="20"/>
      <c r="D8" s="33"/>
      <c r="E8" s="34"/>
      <c r="F8" s="35"/>
      <c r="G8" s="42">
        <f>G10/D9</f>
        <v>8.5722656249999987E-2</v>
      </c>
      <c r="H8" s="43"/>
      <c r="I8" s="44"/>
    </row>
    <row r="9" spans="1:11" ht="18.95" customHeight="1" x14ac:dyDescent="0.2">
      <c r="A9" s="30" t="s">
        <v>8</v>
      </c>
      <c r="B9" s="31"/>
      <c r="C9" s="32"/>
      <c r="D9" s="90">
        <v>45</v>
      </c>
      <c r="E9" s="91"/>
      <c r="F9" s="92"/>
      <c r="G9" s="15" t="s">
        <v>9</v>
      </c>
      <c r="H9" s="16"/>
      <c r="I9" s="17"/>
    </row>
    <row r="10" spans="1:11" ht="21" customHeight="1" thickBot="1" x14ac:dyDescent="0.25">
      <c r="A10" s="33"/>
      <c r="B10" s="34"/>
      <c r="C10" s="35"/>
      <c r="D10" s="93"/>
      <c r="E10" s="94"/>
      <c r="F10" s="95"/>
      <c r="G10" s="73">
        <f>K12/5</f>
        <v>3.8575195312499995</v>
      </c>
      <c r="H10" s="74"/>
      <c r="I10" s="75"/>
      <c r="J10" s="4"/>
    </row>
    <row r="11" spans="1:11" ht="36.75" customHeight="1" x14ac:dyDescent="0.2">
      <c r="A11" s="61" t="s">
        <v>10</v>
      </c>
      <c r="B11" s="62"/>
      <c r="C11" s="63"/>
      <c r="D11" s="67">
        <f>G5*D9</f>
        <v>17.534179687499996</v>
      </c>
      <c r="E11" s="68"/>
      <c r="F11" s="69"/>
      <c r="G11" s="15" t="s">
        <v>44</v>
      </c>
      <c r="H11" s="16"/>
      <c r="I11" s="17"/>
      <c r="K11" s="5" t="s">
        <v>33</v>
      </c>
    </row>
    <row r="12" spans="1:11" ht="33.75" customHeight="1" thickBot="1" x14ac:dyDescent="0.25">
      <c r="A12" s="64"/>
      <c r="B12" s="65"/>
      <c r="C12" s="66"/>
      <c r="D12" s="70"/>
      <c r="E12" s="71"/>
      <c r="F12" s="72"/>
      <c r="G12" s="52">
        <f>_xlfn.CEILING.MATH(G10)</f>
        <v>4</v>
      </c>
      <c r="H12" s="53">
        <f t="shared" ref="H12:I12" si="0">_xlfn.CEILING.MATH(E12)</f>
        <v>0</v>
      </c>
      <c r="I12" s="54">
        <f t="shared" si="0"/>
        <v>0</v>
      </c>
      <c r="K12" s="6">
        <f>D11*1.1</f>
        <v>19.287597656249996</v>
      </c>
    </row>
    <row r="13" spans="1:11" ht="18.95" customHeight="1" x14ac:dyDescent="0.2">
      <c r="A13" s="47" t="s">
        <v>13</v>
      </c>
      <c r="B13" s="48"/>
      <c r="C13" s="48"/>
      <c r="D13" s="48"/>
      <c r="E13" s="48"/>
      <c r="F13" s="48"/>
      <c r="G13" s="48"/>
      <c r="H13" s="48"/>
      <c r="I13" s="49"/>
    </row>
    <row r="14" spans="1:11" ht="18.95" customHeight="1" x14ac:dyDescent="0.2">
      <c r="A14" s="21" t="s">
        <v>14</v>
      </c>
      <c r="B14" s="16"/>
      <c r="C14" s="17"/>
      <c r="D14" s="7">
        <v>12</v>
      </c>
      <c r="E14" s="21" t="s">
        <v>15</v>
      </c>
      <c r="F14" s="16"/>
      <c r="G14" s="17"/>
      <c r="H14" s="50">
        <f>(D14/D16)-1</f>
        <v>3</v>
      </c>
      <c r="I14" s="51"/>
    </row>
    <row r="15" spans="1:11" ht="18.95" customHeight="1" x14ac:dyDescent="0.2">
      <c r="A15" s="21" t="s">
        <v>16</v>
      </c>
      <c r="B15" s="16"/>
      <c r="C15" s="17"/>
      <c r="D15" s="7">
        <v>12</v>
      </c>
      <c r="E15" s="21" t="s">
        <v>17</v>
      </c>
      <c r="F15" s="16"/>
      <c r="G15" s="17"/>
      <c r="H15" s="50">
        <f>(D15/D17)-1</f>
        <v>3</v>
      </c>
      <c r="I15" s="51"/>
    </row>
    <row r="16" spans="1:11" ht="18.95" customHeight="1" x14ac:dyDescent="0.2">
      <c r="A16" s="21" t="s">
        <v>18</v>
      </c>
      <c r="B16" s="16"/>
      <c r="C16" s="17"/>
      <c r="D16" s="7">
        <v>3</v>
      </c>
      <c r="E16" s="76" t="s">
        <v>19</v>
      </c>
      <c r="F16" s="77"/>
      <c r="G16" s="78"/>
      <c r="H16" s="82">
        <f>(H14*D15)+(H15*D14)</f>
        <v>72</v>
      </c>
      <c r="I16" s="83"/>
    </row>
    <row r="17" spans="1:9" ht="18.95" customHeight="1" x14ac:dyDescent="0.2">
      <c r="A17" s="21" t="s">
        <v>20</v>
      </c>
      <c r="B17" s="16"/>
      <c r="C17" s="17"/>
      <c r="D17" s="7">
        <v>3</v>
      </c>
      <c r="E17" s="79"/>
      <c r="F17" s="80"/>
      <c r="G17" s="81"/>
      <c r="H17" s="84"/>
      <c r="I17" s="85"/>
    </row>
    <row r="18" spans="1:9" ht="18.95" customHeight="1" x14ac:dyDescent="0.2">
      <c r="A18" s="47" t="s">
        <v>21</v>
      </c>
      <c r="B18" s="48"/>
      <c r="C18" s="48"/>
      <c r="D18" s="48"/>
      <c r="E18" s="48"/>
      <c r="F18" s="48"/>
      <c r="G18" s="48"/>
      <c r="H18" s="48"/>
      <c r="I18" s="49"/>
    </row>
    <row r="19" spans="1:9" ht="18.95" customHeight="1" x14ac:dyDescent="0.2">
      <c r="A19" s="21" t="s">
        <v>22</v>
      </c>
      <c r="B19" s="16"/>
      <c r="C19" s="16"/>
      <c r="D19" s="17"/>
      <c r="E19" s="1">
        <f>H16*1000</f>
        <v>72000</v>
      </c>
      <c r="F19" s="52" t="s">
        <v>23</v>
      </c>
      <c r="G19" s="54"/>
      <c r="H19" s="2">
        <f>(E19*E20*E21)/280/1000</f>
        <v>4.1142857142857148</v>
      </c>
      <c r="I19" s="86" t="s">
        <v>24</v>
      </c>
    </row>
    <row r="20" spans="1:9" ht="18.95" customHeight="1" x14ac:dyDescent="0.2">
      <c r="A20" s="21" t="s">
        <v>25</v>
      </c>
      <c r="B20" s="16"/>
      <c r="C20" s="16"/>
      <c r="D20" s="17"/>
      <c r="E20" s="7">
        <v>4</v>
      </c>
      <c r="F20" s="52" t="s">
        <v>26</v>
      </c>
      <c r="G20" s="54"/>
      <c r="H20" s="2">
        <f>(E19*E20*E21)/280/1000</f>
        <v>4.1142857142857148</v>
      </c>
      <c r="I20" s="87"/>
    </row>
    <row r="21" spans="1:9" ht="18.95" customHeight="1" x14ac:dyDescent="0.2">
      <c r="A21" s="21" t="s">
        <v>27</v>
      </c>
      <c r="B21" s="16"/>
      <c r="C21" s="16"/>
      <c r="D21" s="17"/>
      <c r="E21" s="7">
        <v>4</v>
      </c>
      <c r="F21" s="52" t="s">
        <v>28</v>
      </c>
      <c r="G21" s="54"/>
      <c r="H21" s="2">
        <f>(E19*E20*E21)/300/1000</f>
        <v>3.84</v>
      </c>
      <c r="I21" s="88"/>
    </row>
  </sheetData>
  <sheetProtection algorithmName="SHA-512" hashValue="EIK3hb6HBnq409eSUpkLW+i+MEFn3xqKw1hXiacYw/l/fXzl+PUHBdwwzGk0qEcmctUq8Ka/r6hBDXcT/2ZDEQ==" saltValue="e9koSAAYLNFQktmmU40zUQ==" spinCount="100000" sheet="1" objects="1" scenarios="1"/>
  <mergeCells count="44">
    <mergeCell ref="A21:D21"/>
    <mergeCell ref="F21:G21"/>
    <mergeCell ref="A16:C16"/>
    <mergeCell ref="E16:G17"/>
    <mergeCell ref="H16:I17"/>
    <mergeCell ref="A17:C17"/>
    <mergeCell ref="A18:I18"/>
    <mergeCell ref="A19:D19"/>
    <mergeCell ref="F19:G19"/>
    <mergeCell ref="I19:I21"/>
    <mergeCell ref="A20:D20"/>
    <mergeCell ref="F20:G20"/>
    <mergeCell ref="A14:C14"/>
    <mergeCell ref="E14:G14"/>
    <mergeCell ref="H14:I14"/>
    <mergeCell ref="A15:C15"/>
    <mergeCell ref="E15:G15"/>
    <mergeCell ref="H15:I15"/>
    <mergeCell ref="A11:C12"/>
    <mergeCell ref="D11:F12"/>
    <mergeCell ref="G11:I11"/>
    <mergeCell ref="G12:I12"/>
    <mergeCell ref="A13:I13"/>
    <mergeCell ref="A9:C10"/>
    <mergeCell ref="D9:F10"/>
    <mergeCell ref="G9:I9"/>
    <mergeCell ref="G10:I10"/>
    <mergeCell ref="A7:C8"/>
    <mergeCell ref="D7:F8"/>
    <mergeCell ref="G7:I7"/>
    <mergeCell ref="G8:I8"/>
    <mergeCell ref="A5:C5"/>
    <mergeCell ref="D5:F5"/>
    <mergeCell ref="G5:I6"/>
    <mergeCell ref="A6:C6"/>
    <mergeCell ref="A1:E2"/>
    <mergeCell ref="F1:H2"/>
    <mergeCell ref="I1:I2"/>
    <mergeCell ref="A3:C3"/>
    <mergeCell ref="D3:F3"/>
    <mergeCell ref="G3:I4"/>
    <mergeCell ref="A4:C4"/>
    <mergeCell ref="D4:F4"/>
    <mergeCell ref="D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FE98-DAD3-4BA9-8566-DB3218C92121}">
  <dimension ref="A1:K21"/>
  <sheetViews>
    <sheetView tabSelected="1" workbookViewId="0">
      <selection activeCell="M28" sqref="M28:N30"/>
    </sheetView>
  </sheetViews>
  <sheetFormatPr defaultRowHeight="12.75" x14ac:dyDescent="0.2"/>
  <cols>
    <col min="11" max="11" width="25.5703125" customWidth="1"/>
  </cols>
  <sheetData>
    <row r="1" spans="1:11" ht="12.6" customHeight="1" x14ac:dyDescent="0.2">
      <c r="A1" s="9" t="s">
        <v>45</v>
      </c>
      <c r="B1" s="10"/>
      <c r="C1" s="10"/>
      <c r="D1" s="10"/>
      <c r="E1" s="11"/>
      <c r="F1" s="29" t="s">
        <v>1</v>
      </c>
      <c r="G1" s="25"/>
      <c r="H1" s="26"/>
      <c r="I1" s="27">
        <v>2.1</v>
      </c>
    </row>
    <row r="2" spans="1:11" ht="12.6" customHeight="1" x14ac:dyDescent="0.2">
      <c r="A2" s="12"/>
      <c r="B2" s="13"/>
      <c r="C2" s="13"/>
      <c r="D2" s="13"/>
      <c r="E2" s="14"/>
      <c r="F2" s="18"/>
      <c r="G2" s="19"/>
      <c r="H2" s="20"/>
      <c r="I2" s="28"/>
    </row>
    <row r="3" spans="1:11" ht="18.95" customHeight="1" x14ac:dyDescent="0.2">
      <c r="A3" s="21" t="s">
        <v>2</v>
      </c>
      <c r="B3" s="16"/>
      <c r="C3" s="17"/>
      <c r="D3" s="22">
        <v>450</v>
      </c>
      <c r="E3" s="23"/>
      <c r="F3" s="24"/>
      <c r="G3" s="89" t="s">
        <v>30</v>
      </c>
      <c r="H3" s="25"/>
      <c r="I3" s="26"/>
    </row>
    <row r="4" spans="1:11" ht="18.95" customHeight="1" x14ac:dyDescent="0.2">
      <c r="A4" s="21" t="s">
        <v>4</v>
      </c>
      <c r="B4" s="16"/>
      <c r="C4" s="17"/>
      <c r="D4" s="22">
        <v>450</v>
      </c>
      <c r="E4" s="23"/>
      <c r="F4" s="24"/>
      <c r="G4" s="18"/>
      <c r="H4" s="19"/>
      <c r="I4" s="20"/>
    </row>
    <row r="5" spans="1:11" ht="18.95" customHeight="1" x14ac:dyDescent="0.2">
      <c r="A5" s="21" t="s">
        <v>5</v>
      </c>
      <c r="B5" s="16"/>
      <c r="C5" s="17"/>
      <c r="D5" s="22">
        <v>10</v>
      </c>
      <c r="E5" s="23"/>
      <c r="F5" s="24"/>
      <c r="G5" s="36">
        <f>((D3+D4)/(D3*D4)*D5*D6*D7)/1.19</f>
        <v>0.39215686274509809</v>
      </c>
      <c r="H5" s="37"/>
      <c r="I5" s="38"/>
    </row>
    <row r="6" spans="1:11" ht="18.95" customHeight="1" x14ac:dyDescent="0.2">
      <c r="A6" s="21" t="s">
        <v>6</v>
      </c>
      <c r="B6" s="16"/>
      <c r="C6" s="17"/>
      <c r="D6" s="22">
        <v>5</v>
      </c>
      <c r="E6" s="23"/>
      <c r="F6" s="24"/>
      <c r="G6" s="39"/>
      <c r="H6" s="40"/>
      <c r="I6" s="41"/>
    </row>
    <row r="7" spans="1:11" ht="18.95" customHeight="1" x14ac:dyDescent="0.2">
      <c r="A7" s="29" t="s">
        <v>1</v>
      </c>
      <c r="B7" s="25"/>
      <c r="C7" s="26"/>
      <c r="D7" s="30">
        <v>2.1</v>
      </c>
      <c r="E7" s="31"/>
      <c r="F7" s="32"/>
      <c r="G7" s="15" t="s">
        <v>46</v>
      </c>
      <c r="H7" s="16"/>
      <c r="I7" s="17"/>
    </row>
    <row r="8" spans="1:11" ht="18.95" customHeight="1" x14ac:dyDescent="0.2">
      <c r="A8" s="18"/>
      <c r="B8" s="19"/>
      <c r="C8" s="20"/>
      <c r="D8" s="33"/>
      <c r="E8" s="34"/>
      <c r="F8" s="35"/>
      <c r="G8" s="42">
        <f>G10/D9</f>
        <v>1.7254901960784316E-2</v>
      </c>
      <c r="H8" s="43"/>
      <c r="I8" s="44"/>
    </row>
    <row r="9" spans="1:11" ht="18.95" customHeight="1" x14ac:dyDescent="0.2">
      <c r="A9" s="30" t="s">
        <v>8</v>
      </c>
      <c r="B9" s="31"/>
      <c r="C9" s="32"/>
      <c r="D9" s="90">
        <v>1</v>
      </c>
      <c r="E9" s="91"/>
      <c r="F9" s="92"/>
      <c r="G9" s="15" t="s">
        <v>9</v>
      </c>
      <c r="H9" s="16"/>
      <c r="I9" s="17"/>
    </row>
    <row r="10" spans="1:11" ht="18.95" customHeight="1" thickBot="1" x14ac:dyDescent="0.25">
      <c r="A10" s="33"/>
      <c r="B10" s="34"/>
      <c r="C10" s="35"/>
      <c r="D10" s="93"/>
      <c r="E10" s="94"/>
      <c r="F10" s="95"/>
      <c r="G10" s="73">
        <f>K12/25</f>
        <v>1.7254901960784316E-2</v>
      </c>
      <c r="H10" s="74"/>
      <c r="I10" s="75"/>
      <c r="J10" s="4"/>
    </row>
    <row r="11" spans="1:11" ht="27.95" customHeight="1" x14ac:dyDescent="0.2">
      <c r="A11" s="61" t="s">
        <v>10</v>
      </c>
      <c r="B11" s="62"/>
      <c r="C11" s="63"/>
      <c r="D11" s="67">
        <f>G5*D9</f>
        <v>0.39215686274509809</v>
      </c>
      <c r="E11" s="68"/>
      <c r="F11" s="69"/>
      <c r="G11" s="15" t="s">
        <v>47</v>
      </c>
      <c r="H11" s="16"/>
      <c r="I11" s="17"/>
      <c r="K11" s="5" t="s">
        <v>33</v>
      </c>
    </row>
    <row r="12" spans="1:11" ht="18.95" customHeight="1" thickBot="1" x14ac:dyDescent="0.25">
      <c r="A12" s="64"/>
      <c r="B12" s="65"/>
      <c r="C12" s="66"/>
      <c r="D12" s="70"/>
      <c r="E12" s="71"/>
      <c r="F12" s="72"/>
      <c r="G12" s="52">
        <f>_xlfn.CEILING.MATH(G10)</f>
        <v>1</v>
      </c>
      <c r="H12" s="53">
        <f t="shared" ref="H12:I12" si="0">_xlfn.CEILING.MATH(E12)</f>
        <v>0</v>
      </c>
      <c r="I12" s="54">
        <f t="shared" si="0"/>
        <v>0</v>
      </c>
      <c r="K12" s="6">
        <f>D11*1.1</f>
        <v>0.43137254901960792</v>
      </c>
    </row>
    <row r="13" spans="1:11" ht="18.95" customHeight="1" x14ac:dyDescent="0.2">
      <c r="A13" s="47" t="s">
        <v>13</v>
      </c>
      <c r="B13" s="48"/>
      <c r="C13" s="48"/>
      <c r="D13" s="48"/>
      <c r="E13" s="48"/>
      <c r="F13" s="48"/>
      <c r="G13" s="48"/>
      <c r="H13" s="48"/>
      <c r="I13" s="49"/>
    </row>
    <row r="14" spans="1:11" ht="18.95" customHeight="1" x14ac:dyDescent="0.2">
      <c r="A14" s="21" t="s">
        <v>14</v>
      </c>
      <c r="B14" s="16"/>
      <c r="C14" s="17"/>
      <c r="D14" s="7">
        <v>12</v>
      </c>
      <c r="E14" s="21" t="s">
        <v>15</v>
      </c>
      <c r="F14" s="16"/>
      <c r="G14" s="17"/>
      <c r="H14" s="50">
        <f>(D14/D16)-1</f>
        <v>3</v>
      </c>
      <c r="I14" s="51"/>
    </row>
    <row r="15" spans="1:11" ht="18.95" customHeight="1" x14ac:dyDescent="0.2">
      <c r="A15" s="21" t="s">
        <v>16</v>
      </c>
      <c r="B15" s="16"/>
      <c r="C15" s="17"/>
      <c r="D15" s="7">
        <v>12</v>
      </c>
      <c r="E15" s="21" t="s">
        <v>17</v>
      </c>
      <c r="F15" s="16"/>
      <c r="G15" s="17"/>
      <c r="H15" s="50">
        <f>(D15/D17)-1</f>
        <v>3</v>
      </c>
      <c r="I15" s="51"/>
    </row>
    <row r="16" spans="1:11" ht="18.95" customHeight="1" x14ac:dyDescent="0.2">
      <c r="A16" s="21" t="s">
        <v>18</v>
      </c>
      <c r="B16" s="16"/>
      <c r="C16" s="17"/>
      <c r="D16" s="7">
        <v>3</v>
      </c>
      <c r="E16" s="76" t="s">
        <v>19</v>
      </c>
      <c r="F16" s="77"/>
      <c r="G16" s="78"/>
      <c r="H16" s="82">
        <f>(H14*D15)+(H15*D14)</f>
        <v>72</v>
      </c>
      <c r="I16" s="83"/>
    </row>
    <row r="17" spans="1:9" ht="18.95" customHeight="1" x14ac:dyDescent="0.2">
      <c r="A17" s="21" t="s">
        <v>20</v>
      </c>
      <c r="B17" s="16"/>
      <c r="C17" s="17"/>
      <c r="D17" s="7">
        <v>3</v>
      </c>
      <c r="E17" s="79"/>
      <c r="F17" s="80"/>
      <c r="G17" s="81"/>
      <c r="H17" s="84"/>
      <c r="I17" s="85"/>
    </row>
    <row r="18" spans="1:9" ht="18.95" customHeight="1" x14ac:dyDescent="0.2">
      <c r="A18" s="47" t="s">
        <v>21</v>
      </c>
      <c r="B18" s="48"/>
      <c r="C18" s="48"/>
      <c r="D18" s="48"/>
      <c r="E18" s="48"/>
      <c r="F18" s="48"/>
      <c r="G18" s="48"/>
      <c r="H18" s="48"/>
      <c r="I18" s="49"/>
    </row>
    <row r="19" spans="1:9" ht="18.95" customHeight="1" x14ac:dyDescent="0.2">
      <c r="A19" s="21" t="s">
        <v>22</v>
      </c>
      <c r="B19" s="16"/>
      <c r="C19" s="16"/>
      <c r="D19" s="17"/>
      <c r="E19" s="1">
        <f>H16*1000</f>
        <v>72000</v>
      </c>
      <c r="F19" s="52" t="s">
        <v>23</v>
      </c>
      <c r="G19" s="54"/>
      <c r="H19" s="2">
        <f>(E19*E20*E21)/280/1000</f>
        <v>4.1142857142857148</v>
      </c>
      <c r="I19" s="86" t="s">
        <v>24</v>
      </c>
    </row>
    <row r="20" spans="1:9" ht="18.95" customHeight="1" x14ac:dyDescent="0.2">
      <c r="A20" s="21" t="s">
        <v>25</v>
      </c>
      <c r="B20" s="16"/>
      <c r="C20" s="16"/>
      <c r="D20" s="17"/>
      <c r="E20" s="7">
        <v>4</v>
      </c>
      <c r="F20" s="52" t="s">
        <v>26</v>
      </c>
      <c r="G20" s="54"/>
      <c r="H20" s="2">
        <f>(E19*E20*E21)/280/1000</f>
        <v>4.1142857142857148</v>
      </c>
      <c r="I20" s="87"/>
    </row>
    <row r="21" spans="1:9" ht="18.95" customHeight="1" x14ac:dyDescent="0.2">
      <c r="A21" s="21" t="s">
        <v>27</v>
      </c>
      <c r="B21" s="16"/>
      <c r="C21" s="16"/>
      <c r="D21" s="17"/>
      <c r="E21" s="7">
        <v>4</v>
      </c>
      <c r="F21" s="52" t="s">
        <v>28</v>
      </c>
      <c r="G21" s="54"/>
      <c r="H21" s="2">
        <f>(E19*E20*E21)/300/1000</f>
        <v>3.84</v>
      </c>
      <c r="I21" s="88"/>
    </row>
  </sheetData>
  <sheetProtection algorithmName="SHA-512" hashValue="xI/2fdGDjQ82Dm7D6fZEobgx5mkCPKrz0Zn+t28S1ogENeBWi86sPgYw332zJrAb1SFAK7IXq83JMl/yMuuiPw==" saltValue="pvzLZa+1qt6EZ/Y0170RYQ==" spinCount="100000" sheet="1" objects="1" scenarios="1"/>
  <mergeCells count="44">
    <mergeCell ref="A21:D21"/>
    <mergeCell ref="F21:G21"/>
    <mergeCell ref="A16:C16"/>
    <mergeCell ref="E16:G17"/>
    <mergeCell ref="H16:I17"/>
    <mergeCell ref="A17:C17"/>
    <mergeCell ref="A18:I18"/>
    <mergeCell ref="A19:D19"/>
    <mergeCell ref="F19:G19"/>
    <mergeCell ref="I19:I21"/>
    <mergeCell ref="A20:D20"/>
    <mergeCell ref="F20:G20"/>
    <mergeCell ref="A14:C14"/>
    <mergeCell ref="E14:G14"/>
    <mergeCell ref="H14:I14"/>
    <mergeCell ref="A15:C15"/>
    <mergeCell ref="E15:G15"/>
    <mergeCell ref="H15:I15"/>
    <mergeCell ref="A11:C12"/>
    <mergeCell ref="D11:F12"/>
    <mergeCell ref="G11:I11"/>
    <mergeCell ref="G12:I12"/>
    <mergeCell ref="A13:I13"/>
    <mergeCell ref="A9:C10"/>
    <mergeCell ref="D9:F10"/>
    <mergeCell ref="G9:I9"/>
    <mergeCell ref="G10:I10"/>
    <mergeCell ref="A7:C8"/>
    <mergeCell ref="D7:F8"/>
    <mergeCell ref="G7:I7"/>
    <mergeCell ref="G8:I8"/>
    <mergeCell ref="A5:C5"/>
    <mergeCell ref="D5:F5"/>
    <mergeCell ref="G5:I6"/>
    <mergeCell ref="A6:C6"/>
    <mergeCell ref="A1:E2"/>
    <mergeCell ref="F1:H2"/>
    <mergeCell ref="I1:I2"/>
    <mergeCell ref="A3:C3"/>
    <mergeCell ref="D3:F3"/>
    <mergeCell ref="G3:I4"/>
    <mergeCell ref="A4:C4"/>
    <mergeCell ref="D4:F4"/>
    <mergeCell ref="D6:F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B6F3F64FB2E346BD76EB04AA992914" ma:contentTypeVersion="17" ma:contentTypeDescription="Create a new document." ma:contentTypeScope="" ma:versionID="82054311597577a4037899055c62dd20">
  <xsd:schema xmlns:xsd="http://www.w3.org/2001/XMLSchema" xmlns:xs="http://www.w3.org/2001/XMLSchema" xmlns:p="http://schemas.microsoft.com/office/2006/metadata/properties" xmlns:ns2="979a498b-9555-47fe-bfc4-3da54b311690" xmlns:ns3="2f0c9f08-bf59-4a93-a325-fbbfebc049ce" targetNamespace="http://schemas.microsoft.com/office/2006/metadata/properties" ma:root="true" ma:fieldsID="2180719f0f85315aed5e8cf9b5c3f1a8" ns2:_="" ns3:_="">
    <xsd:import namespace="979a498b-9555-47fe-bfc4-3da54b311690"/>
    <xsd:import namespace="2f0c9f08-bf59-4a93-a325-fbbfebc049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a498b-9555-47fe-bfc4-3da54b311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f0ba62-aed8-4a3d-80c7-741b1d29cf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c9f08-bf59-4a93-a325-fbbfebc049c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7177e9f-814c-459c-8a75-fefb1e15a36e}" ma:internalName="TaxCatchAll" ma:showField="CatchAllData" ma:web="2f0c9f08-bf59-4a93-a325-fbbfebc049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9a498b-9555-47fe-bfc4-3da54b311690">
      <Terms xmlns="http://schemas.microsoft.com/office/infopath/2007/PartnerControls"/>
    </lcf76f155ced4ddcb4097134ff3c332f>
    <TaxCatchAll xmlns="2f0c9f08-bf59-4a93-a325-fbbfebc049ce" xsi:nil="true"/>
  </documentManagement>
</p:properties>
</file>

<file path=customXml/itemProps1.xml><?xml version="1.0" encoding="utf-8"?>
<ds:datastoreItem xmlns:ds="http://schemas.openxmlformats.org/officeDocument/2006/customXml" ds:itemID="{B29CD66F-0BE0-462D-8ADE-92BD20B81A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151063-1909-49F1-9B06-A53207F939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a498b-9555-47fe-bfc4-3da54b311690"/>
    <ds:schemaRef ds:uri="2f0c9f08-bf59-4a93-a325-fbbfebc049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C1DCA3-0564-4487-AFD7-49094513A921}">
  <ds:schemaRefs>
    <ds:schemaRef ds:uri="http://schemas.microsoft.com/office/2006/metadata/properties"/>
    <ds:schemaRef ds:uri="http://schemas.microsoft.com/office/infopath/2007/PartnerControls"/>
    <ds:schemaRef ds:uri="979a498b-9555-47fe-bfc4-3da54b311690"/>
    <ds:schemaRef ds:uri="2f0c9f08-bf59-4a93-a325-fbbfebc049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SPECTRALOCK PPG</vt:lpstr>
      <vt:lpstr>PERMACOLOR SELECT</vt:lpstr>
      <vt:lpstr>PERMACOLOR SELECT FINE</vt:lpstr>
      <vt:lpstr>PERMACOLOR </vt:lpstr>
      <vt:lpstr>COLORBASE FS</vt:lpstr>
      <vt:lpstr>COLORBASE FL</vt:lpstr>
    </vt:vector>
  </TitlesOfParts>
  <Manager/>
  <Company>Litokol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Cavallini</dc:creator>
  <cp:keywords/>
  <dc:description/>
  <cp:lastModifiedBy>Gianluca Lacerenza</cp:lastModifiedBy>
  <cp:revision/>
  <dcterms:created xsi:type="dcterms:W3CDTF">2003-07-23T16:23:50Z</dcterms:created>
  <dcterms:modified xsi:type="dcterms:W3CDTF">2026-05-27T09:26:23Z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0x0101003AB6F3F64FB2E346BD76EB04AA992914</vt:lpwstr>
  </property>
  <property fmtid="{D5CDD505-2E9C-101B-9397-08002B2CF9AE}" pid="3" name="MediaServiceImageTags">
    <vt:lpwstr/>
  </property>
</Properties>
</file>